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elta.mkm.ee/dhs/webdav/81c4c77f8cab5c8b3d49f66c4ce033df2a3a486b/47404015227/d001c354-8ef8-484b-876f-c243ad39a077/"/>
    </mc:Choice>
  </mc:AlternateContent>
  <xr:revisionPtr revIDLastSave="0" documentId="13_ncr:40000001_{093A7C34-7C8E-409B-96B7-FD9E514A8B4A}" xr6:coauthVersionLast="47" xr6:coauthVersionMax="47" xr10:uidLastSave="{00000000-0000-0000-0000-000000000000}"/>
  <bookViews>
    <workbookView xWindow="-103" yWindow="-103" windowWidth="16663" windowHeight="9772" activeTab="2" xr2:uid="{D8E1CF61-EF53-409D-B21B-D3CE57475C22}"/>
  </bookViews>
  <sheets>
    <sheet name="TA-kulud 2025 " sheetId="1" r:id="rId1"/>
    <sheet name="SELGITUSED" sheetId="5" r:id="rId2"/>
    <sheet name="TA-tegevuskava 2027-2030" sheetId="2" r:id="rId3"/>
  </sheets>
  <definedNames>
    <definedName name="Digiühiskonnaprogramm20222025">#REF!</definedName>
    <definedName name="Ehituseprogrammaastateks20222025">#REF!</definedName>
    <definedName name="Energeetika">#REF!</definedName>
    <definedName name="Energeetikajamaavaradeprogramm20222025">#REF!</definedName>
    <definedName name="Ettevõtluskeskkonnaprogramm20222025">#REF!</definedName>
    <definedName name="Finantspoliitikaprogramm20222025">#REF!</definedName>
    <definedName name="Halduspoliitikaprogramm20222025">#REF!</definedName>
    <definedName name="HaridusjaTeadusministeerium">#REF!</definedName>
    <definedName name="Heaolu">#REF!</definedName>
    <definedName name="Hoolekandeprogramm20222025">#REF!</definedName>
    <definedName name="Infoühiskond">#REF!</definedName>
    <definedName name="Inimkesksetervishoiuprogramm20222025">#REF!</definedName>
    <definedName name="Julgeolekjariigikaitse">#REF!</definedName>
    <definedName name="Julgeolekjariigikaitseprogramm">#REF!</definedName>
    <definedName name="Justiitsministeerium">#REF!</definedName>
    <definedName name="Kaitseministeerium">#REF!</definedName>
    <definedName name="Kalanduseprogramm20222025">#REF!</definedName>
    <definedName name="Keskkond">#REF!</definedName>
    <definedName name="Keskkonnakaitsejakasutuseprogramm20222025">#REF!</definedName>
    <definedName name="Keskkonnaministeerium">#REF!</definedName>
    <definedName name="Kultuuriministeerium">#REF!</definedName>
    <definedName name="Kultuuriprogramm20222025">#REF!</definedName>
    <definedName name="Kultuurjasport">#REF!</definedName>
    <definedName name="Lastejaperedeprogramm20222025">#REF!</definedName>
    <definedName name="Maaeluministeerium">#REF!</definedName>
    <definedName name="MajandusjaKommunikatsiooniministeerium">#REF!</definedName>
    <definedName name="Ministeerium">#REF!</definedName>
    <definedName name="Nutikasrahvastikuarvestus20212025">#REF!</definedName>
    <definedName name="Põllumajandusjakalandus">#REF!</definedName>
    <definedName name="Põllumajandustoitjamaaelu20222025">#REF!</definedName>
    <definedName name="Rahandusministeerium">#REF!</definedName>
    <definedName name="Rahvastikjasidusühiskond">#REF!</definedName>
    <definedName name="Regionaalpoliitikaprogramm20222025">#REF!</definedName>
    <definedName name="Riigikantselei">#REF!</definedName>
    <definedName name="Riigikantseleiprogramm20222025">#REF!</definedName>
    <definedName name="Riigirahanduseprogramm20222025">#REF!</definedName>
    <definedName name="SidusEestilõimumineshkohanemine20222025">#REF!</definedName>
    <definedName name="Siseministeerium">#REF!</definedName>
    <definedName name="Siseturvalisus">#REF!</definedName>
    <definedName name="Siseturvalisus20222025">#REF!</definedName>
    <definedName name="Soolisevõrdõiguslikkuseprogramm20222025">#REF!</definedName>
    <definedName name="Sotsiaalkindlustuseprogramm20222025">#REF!</definedName>
    <definedName name="Sotsiaalministeerium">#REF!</definedName>
    <definedName name="Spordiprogramm20222025">#REF!</definedName>
    <definedName name="Teadmussiirdeprogramm20222025">#REF!</definedName>
    <definedName name="Teadusjaarendustegevusjaettevõtlus">#REF!</definedName>
    <definedName name="Teadussüsteemiprogramm20222025">#REF!</definedName>
    <definedName name="Tervis">#REF!</definedName>
    <definedName name="Tervisttoetavakeskkonnaprogramm20222025">#REF!</definedName>
    <definedName name="Tervisttoetavatevalikuteprogramm20222025">#REF!</definedName>
    <definedName name="Transpordikonkurentsivõimejaliikuvuseprogrammaastateks20222025">#REF!</definedName>
    <definedName name="Transport">#REF!</definedName>
    <definedName name="Tugevkodanikuühiskond20212024">#REF!</definedName>
    <definedName name="Tõhusriik">#REF!</definedName>
    <definedName name="Tööturuprogramm20222025">#REF!</definedName>
    <definedName name="Usaldusväärnejatulemuslikõigusruum20222025">#REF!</definedName>
    <definedName name="Välisministeerium">#REF!</definedName>
    <definedName name="Välispoliitika">#REF!</definedName>
    <definedName name="Välispoliitikaprogramm20222025">#REF!</definedName>
    <definedName name="Õigusriik">#REF!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M8" i="2"/>
  <c r="I10" i="1"/>
  <c r="I7" i="1"/>
  <c r="J12" i="2" l="1"/>
  <c r="I12" i="2"/>
  <c r="I9" i="2"/>
  <c r="I8" i="2"/>
  <c r="K8" i="2" l="1"/>
  <c r="J8" i="2"/>
  <c r="N6" i="2" l="1"/>
  <c r="N7" i="2"/>
  <c r="N8" i="2"/>
  <c r="N9" i="2"/>
  <c r="N10" i="2"/>
  <c r="N11" i="2"/>
  <c r="N12" i="2"/>
  <c r="N13" i="2"/>
  <c r="N14" i="2"/>
  <c r="N3" i="2"/>
  <c r="I13" i="1"/>
  <c r="G13" i="1"/>
  <c r="I12" i="1"/>
  <c r="G12" i="1"/>
  <c r="J4" i="2"/>
  <c r="N4" i="2" s="1"/>
  <c r="K4" i="2"/>
  <c r="J5" i="2"/>
  <c r="N5" i="2" s="1"/>
  <c r="J3" i="2"/>
  <c r="I11" i="1" l="1"/>
  <c r="I6" i="1"/>
  <c r="I8" i="1"/>
  <c r="I4" i="1"/>
  <c r="I3" i="1" s="1"/>
</calcChain>
</file>

<file path=xl/sharedStrings.xml><?xml version="1.0" encoding="utf-8"?>
<sst xmlns="http://schemas.openxmlformats.org/spreadsheetml/2006/main" count="388" uniqueCount="210">
  <si>
    <t>TERE programm</t>
  </si>
  <si>
    <t>TERE programmi tegevus/läbiv teema</t>
  </si>
  <si>
    <t>TA tegevuse nimetus</t>
  </si>
  <si>
    <t>TA tegevuse/probleemi kirjeldus</t>
  </si>
  <si>
    <t>2024.a. esitatud 2025.a. eelarve</t>
  </si>
  <si>
    <t>2025.a. kulud</t>
  </si>
  <si>
    <t>GBAORD kategooria</t>
  </si>
  <si>
    <t xml:space="preserve">Kulu tüüp </t>
  </si>
  <si>
    <t>Täiendav info</t>
  </si>
  <si>
    <t>Jrk</t>
  </si>
  <si>
    <t>Valitsemisala</t>
  </si>
  <si>
    <t xml:space="preserve">Vastavalt tegevuspõhisele riigieelarvele (TERE) </t>
  </si>
  <si>
    <t xml:space="preserve">Kui tegevust pole programmis nimetatud, tuleb välja tuua läbiv teema </t>
  </si>
  <si>
    <t>Tegevuseks loetakse ühe probleemi lahendamiseks suunatud ja ühtsete rahastamise tingimustega tegevuste kogumit</t>
  </si>
  <si>
    <t xml:space="preserve">Kirjeldusest peab selguma tegevuse sisu ja/või viide konkreetsele rahastusskeemile (nt. teaduse tippkeskused, organisatsiooni "X" liikmemaks vms.). Kirjelduse pikkus on ca kuni 80 sõna. </t>
  </si>
  <si>
    <t>2025.a. tegelikud kulud</t>
  </si>
  <si>
    <t>Kaks varianti: 1) TAI-kulu või 2) TA-toetav kulu</t>
  </si>
  <si>
    <t xml:space="preserve">Olemasolul link/viide (nt. ministri käskkiri/määrus), kontaktisik/struktuuriüksus, kelle käest saaks täiendavat infot vms. </t>
  </si>
  <si>
    <t>Muu täiendav info</t>
  </si>
  <si>
    <t>Majandus- ja Kommunikatsiooniministeerium</t>
  </si>
  <si>
    <t>Teadus- ja arendustegevus ning ettevõtlus</t>
  </si>
  <si>
    <t>Ettevõtete TAI mahukuse suurendamine</t>
  </si>
  <si>
    <t>6. Tööstustootmine ja -tehnoloogia</t>
  </si>
  <si>
    <t>TA kulu</t>
  </si>
  <si>
    <t>AS Metrosert teadus- ja arendustegevus</t>
  </si>
  <si>
    <t>AS Metrosert teadus- ja arendustegevust toetavad tegevused</t>
  </si>
  <si>
    <t>TA toetav kulu</t>
  </si>
  <si>
    <t>1. Maakoore, hüdrosfääri ja atmosfääri uuringud ja kasutamine</t>
  </si>
  <si>
    <t>Teadus- ja arendustegevuse kulude definitsioonid ja näited</t>
  </si>
  <si>
    <t>Lühend</t>
  </si>
  <si>
    <t>Nimetus</t>
  </si>
  <si>
    <t>Definitsioon</t>
  </si>
  <si>
    <t>Näited</t>
  </si>
  <si>
    <t>Teadus- ja arendustegevuse kulu</t>
  </si>
  <si>
    <t>Teadus- ja arendustegevus on süstemaatiline loominguline tegevus, mille eesmärk on suurendada teadmiste hulka ning kasutada saadud teadmisi uute rakendusalade leidmiseks. Teadus- ja arendustegevust (alusuuringuid, rakendusuuringuid, eksperimentaalarendust) iseloomustavad viis põhialust, mis peavad olema alati täidetud: teadus- ja arendustegevus on uudne, loominguline, ettemääramatu tulemusega, süstemaatiline ning korratav ja/või ülekantav.</t>
  </si>
  <si>
    <t>1) Riiklike ja rahvusvaheliste meetmete kaudu toetatud teadus- ja arendusprojektid ja nende kaasfinantseerimine (alus¬uuringud, rakendusuuringud või eksperimentaalarendus):
2) sihttoetuste alusel läbiviidavad teadus- ja arendusprojektid;
3) uuringud, mis on tellitud riigihankega teadus- ja arendustegevuse erandi alusel;
4) teadus- ja arendustegevuse läbiviimisega seotud otsesed kulud, sh teadus- ja arendustöötajate palgakulu ning konkreetse teadus- ja arendusprojekti tulemuste avaldamine originaalse teaduspublikatsioonina (sh avatud juurdepääsuga avaldamine);
5) teadus- ja arendustegevuse taristutoetused, sh rahvusvahelistes teadusinfrastruktuurides osalemise toetused;
6) teadus- ja arendustöötajate mobiilsustoetused, millega toetatakse teadus- ja arendusprojekti läbiviimist teises riigis või asutuses, sh sektoritevahelise mobiilsuse toetused.</t>
  </si>
  <si>
    <t>Teadus- ja arendustegevust toetav kulu</t>
  </si>
  <si>
    <t>Teadus- ja arendustegevust toetavateks tegevusteks loetakse neid tegevusi, mis on vajalikud teadus- ja arendussüsteemi toimimiseks või teadus- ja arendustegevuse läbiviimiseks, kuid mis ei vasta teadus- ja arendustegevuse kriteeriumitele. Tegevuste seos ja panus teadus- ja arendustegevusse või -süsteemi peab olema otsene ja üheselt mõistetav.</t>
  </si>
  <si>
    <t>1) Teadus- ja arendustegevuse võimekuse hoidmise ja kasvatamisega seotud toetused, mis ei ole antud teadus- ja arendusprojektideks (nt. asutuste tegevuskulude katmine);
2) teadmussiirde tegevused, mis ei ole otseselt rakendusuuringud või eksperimentaalarendus (teadus- ja arendusprojektide käigus loodud intellektuaalomandi kaitsmine ja hoidmine, teadus- ja arendusprojektide tulemuste esmaste äriliste võimaluste välja selgitamine, teadmussiirdeks vajalike oskuste ja teadmiste suurendamine);
3) teadus- ja arendustegevuse avaldamise ja kättesaadavaks tegemisega seotud tegevused (teadusraamatukogud, ligipääs teadusandmebaasidele, teaduskollektsioonid, teadus-andmete säilitamine, avatud teadus);
4) teadus- ja arendustegevuse populariseerimise ja uurimistöö tulemuste tutvustamisega seotud tegevused (teadusajakirjade väljaandmine ja sellega seotud tegevused, populaarteaduslikud artiklid, teosed ja saated, teadustulemusi tutvustavate ürituste korraldamine, teaduspreemiad, teadus- ja arendustegevusega seotud koolitused ja nõustamine, Eesti tutvustamine sihtriigina ja koostööpartnerina jms.);
5) teadustöötajate ja -asutuste võrgustumist ja koostööd edendavad tegevused (võrgustikud ja klastrid, koostöötoetused, rahvusvaheliste organisatsioonide liikmemaksud);
6) teadusnõustamine (sh teadusnõunike palgakulu).</t>
  </si>
  <si>
    <t>GBAORD kategooriad ja selgitused</t>
  </si>
  <si>
    <t>Selgitus</t>
  </si>
  <si>
    <t>siia kuulub maakoore ja -vahevöö uurimine ja kasutuselevõtt, merede, ookeanide uurimine ja kasutuselevõtt, atmosfääriuuringud, geofüüsika, kliima ja meteoroloogialased uuringud, polaaruuringud ja hüdroloogia, maavarade uurimine ja kasutuselevõtt (sh ka merepõhjas) jms.</t>
  </si>
  <si>
    <t>2. Keskkonnakaitse</t>
  </si>
  <si>
    <t>siia kuulub teadus- ja arendustegevus, mille eesmärgiks on tõhustada saastekontrolli nagu saasteallikate ja -ainete tuvastamine ja analüüs, reostuse põhjuste analüüs, saaste mõju keskkonnale ja selle tagajärjed inimestele, faunale, floorale ja mikroorganismidele, samuti biosfäärile. Seirevahendite väljatöötamine mõõtmaks igat liiki (müra, vibratsioon, radioaktiivne saaste) reostust. Siia kuulub teadus- ja arendustegevus, mis on suunatud saaste elimineerimiseks ja preventsiooniks igat liiki saaste osas nii atmosfääris, maapinnal, veestikes kui ka töö- ja elukeskkonnas.</t>
  </si>
  <si>
    <t>3. Maailmaruumi uuringud ja hõivamine</t>
  </si>
  <si>
    <t>siia kuulub astronoomia ja astrofüüsika rakendusuuringud, kosmosealased teadusuuringud, satelliidid, kosmoselennud, stratosfääriuuringud, stardisüsteemid, kosmose laboratooriumid, kosmoserännud jms.</t>
  </si>
  <si>
    <t>4. Transport, telekommunikatsioon ja teised infrastruktuurid</t>
  </si>
  <si>
    <t>siia kuulub teadus- ja arendustegevus, mis on seotud infrastruktuuri ja maa arendusega, sh ehitus, linnaplaneerimine, maakasutus, transport, telekommunikatsioon, veevarustus ja –puhastus, linnastumisega tekkivate kahjude vältimine jms.</t>
  </si>
  <si>
    <t>5. Energia (tootmine, jaotamine, ratsionaalne kasutamine)</t>
  </si>
  <si>
    <t>siia kuulub kõigi energiaallikate tootmine, salvestamine, ülekandmine, jaotamine ja energia mõistlik kasutamine, energia tootmise ja jaotamise efektiivsus, energia kokkuhoid, süsihappegaasi eraldumise vähendamine, taastuvenergia allikad, tuumaenergia jms.</t>
  </si>
  <si>
    <t>siia kuulub tootmis- ja töötlemistehnoloogia, tööstustooted ja nende tootmisprotsessid. Siia kuulub ka teadus- ja arendustegevus, mis on seotud tootmiseefektiivsuse ja jäätmemajandusega.</t>
  </si>
  <si>
    <t>7. Tervishoid</t>
  </si>
  <si>
    <t>siia kuulub ravi, tervislik toitumine, ravimiuuringud, sotsiaalmeditsiin, narkootikumidega seotud uuringud, geriaatria, töötervishoid, haiguste tõrje jms.</t>
  </si>
  <si>
    <t>8. Põllumajandus, metsandus, kalandus</t>
  </si>
  <si>
    <t>siia kuulub põllumajanduse, metsanduse, kalanduse ja toiduainete tootmise arendamine, väetised, biotsiidid, biokahjurite tõrje, põllumajanduse mehhaniseerimine, kultuurmetsanduse mõju keskkonnale, põllumajanduse tootlikkuse ja toidutehnoloogia arendamine, loomakasvatus ja piimandus, veterinaaria ja teised põllumajandusteadused.</t>
  </si>
  <si>
    <t>9. Haridus</t>
  </si>
  <si>
    <t>siia kuulub üldharidus, formaal- kui ka mitteformaalharidus, eriharidus, pedagoogika, didaktika, haridusteenused.</t>
  </si>
  <si>
    <t>10. Kultuur, vaba aja veetmine, religioon ja meedia</t>
  </si>
  <si>
    <t>siia kuulub kultuur, religioon ja vaba aja veetmine sotsiaalse nähtusena ning nende mõju ühiskonnale, rassiline ja kultuuriline integreerimine ja sellega seotud sotsiaal- kultuurilised muutused, siia kuulub ka spordiga, kunstiga, raamatukogudega, arhiividega, keeleoskusega jms seotu, käsitletuna sotsiaalse nähtusena.</t>
  </si>
  <si>
    <t>11. Poliitilised ja sotsiaalsed süsteemid, struktuurid ja protsessid</t>
  </si>
  <si>
    <t>siia kuulub avalik haldus, majanduspoliitika, regionaaluuringud, sotsiaalsed muutused, protsessid ja konfliktid, sotisaalabi ja sotsiaalne julgeolek, töökorralduse sotsiaalsed aspektid, soouuringud, vähemuste kaitse jms.</t>
  </si>
  <si>
    <t>12. Üldine teadmiste edendamine/arendamine: TA rahastatud GUF rahadest (ülikoolide fond)</t>
  </si>
  <si>
    <t>siia kuulub TA-asutuste baasfinantseerimine</t>
  </si>
  <si>
    <t>12.1. TA seotud loodusteadusega</t>
  </si>
  <si>
    <t>12.2. TA seotud tehnikateadusega</t>
  </si>
  <si>
    <t>12.3. TA seotud arstiteadusega</t>
  </si>
  <si>
    <t>12.4. TA seotud põllumajandusteadusega</t>
  </si>
  <si>
    <t>12.5. TA seotud sotsiaalteadusega</t>
  </si>
  <si>
    <t>12.6. TA seotud humanitaarteadusega</t>
  </si>
  <si>
    <t>13. Üldine teadmiste edendamine/arendamine: TA rahastatud teistest allikatest kui GUF</t>
  </si>
  <si>
    <t>rakendus on määratlemata uuringutel, mis on ette võetud teadmiste hulga suurendamiseks, kuid mida ei saa siduda konkreetse rakendusvaldkonnaga, ning mille puhul rakendust ei määratletud ka vahendite eraldamisel. Enamasti on sel juhul tegemist alusuuringutega (algupärased teoreetilised ja eksperimentaaluuringud uute teadmiste saamiseks looduse ja ühiskonna arengu seaduspärasustest, seadmata eesmärgiks nende teadmiste rakendamist).</t>
  </si>
  <si>
    <t>13.1. TA seotud loodusteadusega</t>
  </si>
  <si>
    <t>13.2. TA seotud tehnikateadusega</t>
  </si>
  <si>
    <t>13.3. TA seotud arstiteadusega</t>
  </si>
  <si>
    <t>13.4. TA seotud põllumajandusteadusega</t>
  </si>
  <si>
    <t>13.5. TA seotud sotsiaalteadusega</t>
  </si>
  <si>
    <t>13.6. TA seotud humanitaarteadusega</t>
  </si>
  <si>
    <t>14. Riigikaitse</t>
  </si>
  <si>
    <t>siia kuuluvad riigikaitselised uuringud, sh ka riigikaitse eelarvest rahastatavad tuuma- ja kosmoseuuringud. Samas riigikaitse eelarvest rahastatavad tsiviiluuringud (meteoroloogia, meditsiin, telekommunikatsioon) tuleks näidata vastava rakendusvaldkonna all.</t>
  </si>
  <si>
    <t>TA tegevuse algus</t>
  </si>
  <si>
    <t>TA tegevuse lõpp</t>
  </si>
  <si>
    <t>2026. a eelarve</t>
  </si>
  <si>
    <t>2027. a eelarve</t>
  </si>
  <si>
    <t>2028. a eelarve</t>
  </si>
  <si>
    <t>2029. a eelarve</t>
  </si>
  <si>
    <t>2030. a eelarvee</t>
  </si>
  <si>
    <t>2027-2030 eelarve kokku</t>
  </si>
  <si>
    <t xml:space="preserve">Rahastamise vorm </t>
  </si>
  <si>
    <t>Toetuse/raha saaja nimetus (asutus)</t>
  </si>
  <si>
    <t xml:space="preserve">Kaas- või omafinantseering </t>
  </si>
  <si>
    <t>Kaas- või omafinantseeringu kirjeldus</t>
  </si>
  <si>
    <t>Tegevuste tõenäoline algus aasta täpsusega või märge, kui tegemist on püsiva tegevusega</t>
  </si>
  <si>
    <t>Tegevuste tõenäoline lõpp aasta täpsusega või märge, kui tegemist on püsiva tegevusega</t>
  </si>
  <si>
    <t xml:space="preserve">Tegelik eelarve. Eeltäidetud eelmisel aastal esitatud TA-tegevuskavast 2026.a. infoga, mida ministeeriumid/Riigikantselei täiendavad/muudavad </t>
  </si>
  <si>
    <t>RESi planeeritud eelarve (1.juuniks rahastamiskavas esitatud eelarve)</t>
  </si>
  <si>
    <t>RESi planeeritud eelarve kokku</t>
  </si>
  <si>
    <t xml:space="preserve">kaks varianti: 1) avatud konkurss (taotlusvoor, hange  vms) või 2) otsetoetus (tegevustoetus, sihtfinantseerimine,  vastustusala eelarves tööjõu- ja majandamiskulud vms) </t>
  </si>
  <si>
    <t>Avatud konkursiga rahastamise vormi korral märkida asutus, mis korraldab taotlusvoorud/hanked (nt. EIS, ETAG; võib-olla ka ministeerium ise). Otsetoetuse korral asutus, kuhu raha suunatakse (nt. Kaitseväe Akadeemia, ERM, Eesti Keele Instituut  vms.)</t>
  </si>
  <si>
    <t>Ei/jah skaalal. Juhul kui on märgitud "jah" siis tulpa "T" lisada selgitus. NB! Tabelisse märkida ainult oma- või kaasfinantseeringu summa!</t>
  </si>
  <si>
    <t xml:space="preserve">Kirjeldada, millist rahastusskeemi (nt. EL partnerluse nimetus; RITA+ programm) kaasfinantseeritakse. Konkreetse projekti nimetust ei ole vaja.  </t>
  </si>
  <si>
    <t>MKM</t>
  </si>
  <si>
    <t>Teadmussiirde programm</t>
  </si>
  <si>
    <t xml:space="preserve">Valdkondadeülene; kogu MKMi hõlmav tegevus </t>
  </si>
  <si>
    <t>Majandus- ja kommunikatsiooniministeeriumi teadus-arendusvoor (TA voor)
Alus: Majandus- ja Kommunikatsiooniministeeriumi 26.06.2024 määruse nr 20 „Teadus- ja arendustegevuse toetuse andmise ja kasutamise tingimused ja kord“</t>
  </si>
  <si>
    <t>TA voor on ellu kutsutud eesmärgiga kavandada MKMi põhivaldkondi toetavat teadus-arendustegevust pikaajaliselt ja strateegiliselt ning toetada tarka poliitikakujundust. 
TA vooru eesmärgiks on: 
1) võimestada MKMi põhivaldkondi, toetades andmetel ja teadmistel põhinevat poliitikakujundamist;
2) leida teaduspõhiseid lahendusi, mis oleksid aluseks strateegilises juhtimises ja prioriteetide kujundamisel ühiskonna probleemide lahendamisel;
3) arendada MKMi põhivaldkondi toetavaid teadussuundi ja tugevdada järelkasvu ja teadlaste gruppide teket pikas perspektiivis;
4) tagada järjepidev ja agiilne teadlaste tugi MKMi poliitikakujundamisele läbi teadusnõustamise.</t>
  </si>
  <si>
    <t xml:space="preserve">Alates 2024 </t>
  </si>
  <si>
    <t>voor on iga-aastane</t>
  </si>
  <si>
    <t>Teadumussiirde programm; Ettevõtlusprogramm; Heaolu programm; Maa ja ruumiloome programm</t>
  </si>
  <si>
    <t>MKMi valitsesmisala toetavad TA uuringud</t>
  </si>
  <si>
    <t>Toetavad MKMi põhivaldkondade tarka poliitikakujundamist ning panustavad Eesti teadus- ja arendustegevuse, innovatsiooni ning ettevõtluse arengukava 2021-2035 (TAIE), Heaolu arengukava 2023-2030 ja Elukeskkond, liikuvus ja merenduse valdkonna eesmärkide saavutamisse.</t>
  </si>
  <si>
    <t>pidev</t>
  </si>
  <si>
    <t>2026 / 2027</t>
  </si>
  <si>
    <t>Ettevõtjate suutlikkus rakendada uusi teadmisi ja tehnoloogiaid on madal, sh TA-mahukus ettevõtetes on väike. 
Erasektori tootlikkus ja positsioon globaalsetes väärtusahelates on madal.
Tegevused panustavad Eesti teadus- ja arendustegevuse, innovatsiooni ning ettevõtluse arengukava 2021-2035 (TAIE) eesmärkide saavutamisse.</t>
  </si>
  <si>
    <t>Vesiniku IPCEI projektide kaasrahastamine</t>
  </si>
  <si>
    <t xml:space="preserve">2022. a otsustas Vabariigi Valitsus toetada projekte, mis panustavad üle-Euroopalistesse vesiniku väärtusahela projektidesse. Tegevuse kaudu toetatakse 3 ettevõtte (Skeleton Technologies, Elcogen, Stargate Hydrogen Solutions) arendusprojekte nende tehnoloogiate arendamiseks ja skaleerimiseks. </t>
  </si>
  <si>
    <t>erinevad programmid</t>
  </si>
  <si>
    <t>valdkondadeülene ja horisontaalne tegevus</t>
  </si>
  <si>
    <t>Reaalajamajanduse valitsemisaladeülest arendamist toetavad teadus- ja arendustegevused</t>
  </si>
  <si>
    <t>Reaalajamajanduse eesmärgiks on viia ettevõtluskeskkonnas ja suhtluses riigiga ellu struktuurne muudatus, et ettevõtete haldamise ja majandamise tegevused muutuks taustal toimivateks tegevusteks, vähendades märkimisväärselt ettevõtjate halduskoormust.
Sellise muutuse elluviimine on teostatav üksnes ministeeriumide ja asutuste koostööna, mistõttu hõlmavad tegevused erinevaid ministeeriume ja nende asutusi.</t>
  </si>
  <si>
    <t>Digiühiskonna programm</t>
  </si>
  <si>
    <t>Turvaline ja usaldusväärne küberruum</t>
  </si>
  <si>
    <t xml:space="preserve">Riigi Infosüsteemi Ameti NCCEE2 projekti omafinantseering </t>
  </si>
  <si>
    <t>Eesti küberturvalisuse valdkonna tööstuse, tehnoloogia ja teaduse arengu toetamine. 
Panustab Digiühiskonna arengukava 2030 ja ka Eesti teadus- ja arendustegevuse, innovatsiooni ning ettevõtluse arengukava 2021-2035 (TAIE) eesmärkide täitmisesse.</t>
  </si>
  <si>
    <t xml:space="preserve"> Ettevõtluskeskkonna ja ettevõtlikkuse edendamine</t>
  </si>
  <si>
    <t>Ettevõtete TAI-mahukuse ja teadmussiirde võimekuse suurendamine</t>
  </si>
  <si>
    <t>Ettevõtjate suutlikkus rakendada uusi teadmisi ja tehnoloogiaid on madal, sh TA-mahukus ettevõtjates 
väike. 
Erasektori tootlikkus ja positsioon globaalsetes väärtusahelates on madal.
Tegevused panustavad Eesti teadus- ja arendustegevuse, innovatsiooni ning ettevõtluse arengukava 2021-2035 (TAIE) eesmärkide saavutamisse.</t>
  </si>
  <si>
    <t>Erinevad toetused käivitunud al. 2023</t>
  </si>
  <si>
    <t xml:space="preserve">Maa ja ruumiloome programm </t>
  </si>
  <si>
    <t>Maaparanduse poliitika rakendamine</t>
  </si>
  <si>
    <t>Lääne-Eesti vesikonna veemajanduskava
2022-2027 täielik rakendamine. Uute efektiivsete tehniliste lahenduste/
meetmete selgitamine.</t>
  </si>
  <si>
    <t>Katsetatakse põllumajandus- ja metsamaa maaparandussüsteemidel erinevaid keskkonnakaitserajatisi ja veekeskkonda säästvaid eesvoolude hoiutöid, et saada paremat arusaamist nende tõhususest (seiratakse elustikku ja veeseisundit). Andmed keskkonnameetmete rakendamise tulemuslikkuse osas aitavad tulevikus planeerida vajalikke meetmeid selleks sobivas kohas kogu Eestis.</t>
  </si>
  <si>
    <t>Tugiteenused</t>
  </si>
  <si>
    <t>Tugiteenused, teadmistepõhise poliitikakujundamise totamine</t>
  </si>
  <si>
    <t xml:space="preserve">MKM teadusnõuniku palgafond ja MKMi valitsemisala TA'd toetav tegevus </t>
  </si>
  <si>
    <t>TAIKSist tulenevalt kavandab ja viib ministeerium ellu oma valitsemisalale vajalikku teadus- ja arendustegevust ning innovatsiooni, järgides teadmistepõhise poliitika kujundamise põhimõtteid ning arvestades riigi ja valitsemisala strateegilisi sihte ja terviklikku toimimist. Oluline on, et TA-d toetavate kulude planeerimine oleks süsteemne ja eesmärgistatud, kuna see tagab teadmistepõhise poliitikakujundamise jätkusuutlikkuse ning vajaliku kompetentsi olemasolu ministeeriumis. Teadmistepõhise poliitikakujundamise eesmärgid tulenevad strateegiast Eesti 2035 ning TAIE arengukavast 2021–2035.</t>
  </si>
  <si>
    <t>Ettevõtete TAI mahukuse suurendamise toetused (EIS meetmed)</t>
  </si>
  <si>
    <t>Rakendusuuringute programm, EIC Accelertor SoE, TA töötaja meede, IPCEI, üliõpilaste inseneriprojektid, ESA valikprogrammid, Reaalajamajanduse pilootprojektid, süvatehnoloogia projektid</t>
  </si>
  <si>
    <t>RE</t>
  </si>
  <si>
    <t>CO2 vahendid</t>
  </si>
  <si>
    <t>Ettevõtete TAI võimekust edendavad teenused (AIRE keskus, CDL Tartu, Accelerate Estonia jpt)</t>
  </si>
  <si>
    <t>MKM eraldi lepingud Tartu Ülikooli, Tallinna Tehnikaülikooliga, Tehnopoliga teadus- ja tehnoloogiamahukate ettevõtteid toetavate tegevuste elluviimiseks, näiteks NATO Diana, CDL, AE, AIRE jne</t>
  </si>
  <si>
    <t>Rakenduskulud</t>
  </si>
  <si>
    <t>Rahvusvaheliste organisatsioonide liikmemaksud (CERN, ESA jt)</t>
  </si>
  <si>
    <t xml:space="preserve">Liikmemaksud, 2024. a oli CERNis ühekodne täiendav liikmemaks, kuna saime täisliikmeks. </t>
  </si>
  <si>
    <t>2024. a kulud</t>
  </si>
  <si>
    <t>Sisaldab nii MKM kui EIS rakenduskulusid toetusmeetmete, teenuste ja tegevuste elluviimiseks, sh kiipkeskuse ja arendusvõimekuse kulud.</t>
  </si>
  <si>
    <t>Valdkondlikud TA uuringud (valemipõhine)</t>
  </si>
  <si>
    <t xml:space="preserve">TA voor (6 TA vooru projekti) ning lisaks mitmed üksikuuringud (sh nt Loogiline planeeringute andmemudel ja teekaart täisdigitaalse planeerimiseni, Lühiajalise üüri turg Eestis)	</t>
  </si>
  <si>
    <t>komment: sisaldab 135 000 valdkondlik TA uuringuid + TA vooru ETAGiga</t>
  </si>
  <si>
    <t>Ettevõtete arendustegevuse ja innovatsiooni toetamine</t>
  </si>
  <si>
    <t>Finantseerimistehing</t>
  </si>
  <si>
    <t>AS Metrosert: rakendusuuringute keskuse tegevuste rahastamiseks ettevõtte aktsiakapitali suurendamine (fin.tehing)</t>
  </si>
  <si>
    <t>EIS: ettevõtjatele vahendatud välisabi (Euroopa Regionaalarengu Fond) koos riikliku kaasfinantseeringuga</t>
  </si>
  <si>
    <t>SF 10 196 320 € ja ReKF 1 646 020 €</t>
  </si>
  <si>
    <t>Innovaatilised riigihanked, innovatsiooni- ja arendusosak, rakendusuuringute ja eksperimentaalarenduse programm, ettevõtete TAI teadlikkuse kasvatamine (TAI võimalused), TAI võimekuse tõstmine, ettevõtte arenguprogramm (sh ettevõtja tootearendusprogramm, tugi-, arenduskeskused)</t>
  </si>
  <si>
    <t>EIS: ettevõtjatele vahendatud välisabi (Õiglase Ülemineku Fond)</t>
  </si>
  <si>
    <t>Ida-Viru ja Ida-Virusse investeerivate ettevõtjate teadusmahukate tegevuste toetus</t>
  </si>
  <si>
    <t xml:space="preserve">SF </t>
  </si>
  <si>
    <t>RIA: omafinantseering välisprojektidele Estonian Coordination Centre of Cybersecurity ja Küberturvalisuse taseme kaardistamine ja arendamine (sh investeeringud põhivarasse)</t>
  </si>
  <si>
    <t>RIA: välisprojektid Estonian Coordination Centre of Cybersecurity ja Küberturvalisuse taseme kaardistamine ja arendamine</t>
  </si>
  <si>
    <t>EIS: Innovatsioonilaenu Fond</t>
  </si>
  <si>
    <t>7. Tööstustootmine ja -tehnoloogia</t>
  </si>
  <si>
    <t>alates 2027</t>
  </si>
  <si>
    <t>Eesmärgiks on: 
1) võimestada MKMi põhivaldkondi, toetades andmetel ja teadmistel põhinevat poliitikakujundamist;
2) leida teaduspõhiseid lahendusi, mis oleksid aluseks strateegilises juhtimises ja prioriteetide kujundamisel ühiskonna probleemide lahendamisel;
3) arendada MKMi põhivaldkondi toetavaid teadussuundi ja tugevdada järelkasvu ja teadlaste gruppide teket pikas perspektiivis;
4) tagada järjepidev ja agiilne teadlaste tugi MKMi poliitikakujundamisele läbi teadusnõustamise.</t>
  </si>
  <si>
    <t>aastapõhine</t>
  </si>
  <si>
    <t>MKM/HTM</t>
  </si>
  <si>
    <t>kaasrahastatud TA uuringud:
1) Platvormitöö regulatsiooni tasakaalustamise ja platvormiettevõtluse tulevikuväljavaade;
2) Eesti mereala ökoloogia ja mereökosüsteemi hüvede digikaksik;
3) Tootlikkuse kasvu kitsaskohtade analüüs ettevõtte tasandil ning seiremudeli väljatöötamine</t>
  </si>
  <si>
    <t>Toetavad MKMi põhivaldkondade tarka poliitikakujundamist ning panustavad Eesti teadus- ja arendustegevuse, innovatsiooni ning ettevõtluse arengukava 2021-2035 (TAIE), Heaolu arengukava 2023-2030 ja Elukeskkond, liikuvus ja merenduse valdkonna eesmärkide saavutamisse:
kiire teaduskonsultatsiooni tellimine erinevatel teemadel (teemad täpsustuvad jooksvalt)</t>
  </si>
  <si>
    <t>Koondsumma</t>
  </si>
  <si>
    <t>Eesti riigietalonide edasiarendamine; Osalemine rahvusvahelistes koostööprojektides (Euroopa Metroloogiapartnerlus); Rakendusuuringute keskuse käivitamine</t>
  </si>
  <si>
    <t>Eesti riigietalonide säilitamine; Kvanttehnoloogia valdkonna koordinatsioon</t>
  </si>
  <si>
    <t>CO2</t>
  </si>
  <si>
    <t>Suundumuste, riskide ja mõjude analüüsivõime arendamine</t>
  </si>
  <si>
    <t>Välisabi (EK)</t>
  </si>
  <si>
    <t>TA kulu ja TA toetav kulu</t>
  </si>
  <si>
    <t>avatud taotlusvoor</t>
  </si>
  <si>
    <t>koostöös ETAGiga läbi ETISe</t>
  </si>
  <si>
    <t xml:space="preserve">https://mkm.ee/teadus-ja-arendusvoor </t>
  </si>
  <si>
    <t>hange või pakkumus</t>
  </si>
  <si>
    <t>MKM ise</t>
  </si>
  <si>
    <t>MKMi uuringute plaanis kinnitatud TA kriteeriumidele vastavad uuringud;
MKM teadmusjuhtimise valdkonna juht: Külliki Tafel-Viia</t>
  </si>
  <si>
    <t>hange</t>
  </si>
  <si>
    <t>ETAGi korraldatud hanked</t>
  </si>
  <si>
    <t>jah</t>
  </si>
  <si>
    <t>RITA+ programm, kus MKMi omafinantseering on kõigi projektide puhul 21%</t>
  </si>
  <si>
    <t>Lisainfo: MKM teadmusjuhtimise valdkonna juht: Külliki Tafel-Viia
Platvormitöö uuringu puhul kontakt: Anna-Riin Meensalu.
Mereökoloogia uuringu puhul MKMi poolne kontakt: Lembe Reiman
Tootlikkuse uuringu puhul MKMi poolne kontakt: Karel Lember</t>
  </si>
  <si>
    <t>ETAG</t>
  </si>
  <si>
    <t>MKM teadmusjuhtimise valdkonna juht: Külliki Tafel-Viia</t>
  </si>
  <si>
    <t>MKMi majanduse ja innovatsiooni valdkonna strateegilise planeerimise juht Martti Kalvik</t>
  </si>
  <si>
    <t>EIS rakendab MKMi meetmeid</t>
  </si>
  <si>
    <t>MARU kvaliteedi- ja strateegiajuht: Kerstin Laidmäe</t>
  </si>
  <si>
    <t>avatud taotlusvoorud ja EISi omategevused (tööjõukulud, majandamiskulud)</t>
  </si>
  <si>
    <t>Esmalt viidi läbi ideekorje, seejärel valiti välja potentsiaalsed projektid, lõpliku rahastuse said 3 projekti, mis IPCEI väärtusahelatesse valiti</t>
  </si>
  <si>
    <t>iga-aastased koostöökokkulepped</t>
  </si>
  <si>
    <t>Eelarve sisaldab iga-aastased teadus- ja arendustegevuse kulusid, mida MKM suunab erinevatele valitsemisaladele, sh: Statistikaamet, PRIA, SOM, KLIM, TAI, RMIT, Maksu- ja Tolliamet, mida nimetatutel on võimalik koostöökokkulepete alusel kasutada teadus- ja arendustegevusega seotud tööjukulude, majandamiskulude ja investeeringute tegemiseks.</t>
  </si>
  <si>
    <t>Rahastame teise valitsemisala programmi.</t>
  </si>
  <si>
    <t>koostöökokkulepe</t>
  </si>
  <si>
    <t xml:space="preserve">Avatud taotlusvoorud ja EISi omategevused. </t>
  </si>
  <si>
    <t>Partnerlusleping</t>
  </si>
  <si>
    <t>Omaosaluse määr projektis. Maa- ja Ruumiameti osalus moodustab kogusummast 10 %, mis on 223 345 eurot</t>
  </si>
  <si>
    <t>MARU</t>
  </si>
  <si>
    <t>ei</t>
  </si>
  <si>
    <t>RE (valdkondlik TA lisavahendid, Teadmussiirde Programmi vahendid)</t>
  </si>
  <si>
    <t>SF (SF 2021-2027) koos riikliku kaasfin-iga</t>
  </si>
  <si>
    <t xml:space="preserve">Programme for the Environment and Climate Action (LIFE) (sub-programme Circular Economy and Quality of Life, CEQL) toetusprogrammist rahastatud projekt </t>
  </si>
  <si>
    <t>RE valdkondliku TA lisavahendid</t>
  </si>
  <si>
    <t>Reaalajamajanduse ja ettevõtja sündmusteenuste projektide arendusega seotud TA kulud ja investeeringud (teiste valitsemisalade kaudu)</t>
  </si>
  <si>
    <t>Reaalajamajanduse projektide tööjõukulud (teiste valitsemisalade kaudu + TTJA)</t>
  </si>
  <si>
    <t xml:space="preserve">Majandus- ja kommunikatsiooniministeeriumi osa HTMi Strateegiliste uuringute programmi tegevuses 1, millele lisandub sobivate projektide olemasolul MKMi rahaline võimendus.
1 000 000 jaguneb: 620 116 on kvoodi osana valdkondlikud TA vahendid ning 379 884 on MKMi võimendus </t>
  </si>
  <si>
    <t>Majandus- ja kommunikatsiooniministeeriumi osa HTMi Strateegiliste uuringute programmi tegevuses 2 (100 000 on kvoodi osa valdkondlikest TA vahenditest)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</si>
</sst>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b/>
      <sz val="12"/>
      <name val="Calibri"/>
      <family val="2"/>
      <charset val="186"/>
      <scheme val="minor"/>
    </font>
    <font>
      <sz val="12"/>
      <name val="Calibri"/>
      <family val="2"/>
      <charset val="186"/>
      <scheme val="minor"/>
    </font>
    <font>
      <i/>
      <sz val="12"/>
      <name val="Calibri"/>
      <family val="2"/>
      <charset val="186"/>
      <scheme val="minor"/>
    </font>
    <font>
      <b/>
      <i/>
      <sz val="12"/>
      <name val="Calibri"/>
      <family val="2"/>
      <charset val="186"/>
      <scheme val="minor"/>
    </font>
    <font>
      <sz val="11"/>
      <name val="Calibri Light"/>
      <family val="2"/>
      <charset val="186"/>
    </font>
    <font>
      <b/>
      <sz val="11"/>
      <color theme="1"/>
      <name val="Calibri"/>
      <family val="2"/>
      <charset val="186"/>
      <scheme val="minor"/>
    </font>
    <font>
      <b/>
      <sz val="14"/>
      <name val="Calibri Light"/>
      <family val="2"/>
      <charset val="186"/>
    </font>
    <font>
      <b/>
      <sz val="11"/>
      <color theme="1"/>
      <name val="Calibri Light"/>
      <family val="2"/>
      <charset val="186"/>
    </font>
    <font>
      <sz val="11"/>
      <color theme="1"/>
      <name val="Calibri Light"/>
      <family val="2"/>
      <charset val="186"/>
    </font>
    <font>
      <b/>
      <sz val="10"/>
      <color theme="1"/>
      <name val="Calibri Light"/>
      <family val="2"/>
      <charset val="186"/>
    </font>
    <font>
      <b/>
      <i/>
      <sz val="12"/>
      <color rgb="FFFF0000"/>
      <name val="Calibri"/>
      <family val="2"/>
      <charset val="186"/>
      <scheme val="minor"/>
    </font>
    <font>
      <sz val="8"/>
      <name val="Calibri"/>
      <family val="2"/>
      <charset val="186"/>
      <scheme val="minor"/>
    </font>
    <font>
      <b/>
      <sz val="11"/>
      <name val="Calibri Light"/>
      <family val="2"/>
      <charset val="186"/>
    </font>
    <font>
      <b/>
      <sz val="11"/>
      <color theme="1"/>
      <name val="Calibri Light"/>
      <family val="2"/>
      <charset val="186"/>
      <scheme val="major"/>
    </font>
    <font>
      <b/>
      <sz val="11"/>
      <name val="Calibri"/>
      <family val="2"/>
      <charset val="186"/>
      <scheme val="minor"/>
    </font>
    <font>
      <sz val="11"/>
      <name val="Calibri"/>
      <family val="2"/>
      <charset val="186"/>
      <scheme val="minor"/>
    </font>
    <font>
      <sz val="11"/>
      <name val="Calibri Light"/>
      <family val="2"/>
      <charset val="186"/>
      <scheme val="major"/>
    </font>
    <font>
      <sz val="12"/>
      <name val="Calibri"/>
      <family val="2"/>
      <charset val="186"/>
    </font>
    <font>
      <sz val="11"/>
      <name val="Calibri Light"/>
    </font>
    <font>
      <sz val="11"/>
      <name val="Calibri Light"/>
      <scheme val="major"/>
    </font>
  </fonts>
  <fills count="11">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s>
  <cellStyleXfs count="1">
    <xf numFmtId="0" fontId="0" fillId="0" borderId="0"/>
  </cellStyleXfs>
  <cellXfs count="76">
    <xf numFmtId="0" fontId="0" fillId="0" borderId="0" xfId="0"/>
    <xf numFmtId="0" fontId="1" fillId="2"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2" fillId="2" borderId="1" xfId="0" applyFont="1" applyFill="1" applyBorder="1" applyAlignment="1">
      <alignment horizontal="center" vertical="top"/>
    </xf>
    <xf numFmtId="0" fontId="2" fillId="2" borderId="0" xfId="0" applyFont="1" applyFill="1" applyAlignment="1">
      <alignment horizontal="center" vertical="top"/>
    </xf>
    <xf numFmtId="0" fontId="3"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3" fillId="4" borderId="0" xfId="0" applyFont="1" applyFill="1" applyAlignment="1">
      <alignment horizontal="center" vertical="top" wrapText="1"/>
    </xf>
    <xf numFmtId="3" fontId="3" fillId="2" borderId="1" xfId="0" applyNumberFormat="1" applyFont="1" applyFill="1" applyBorder="1" applyAlignment="1">
      <alignment horizontal="center" vertical="top" wrapText="1"/>
    </xf>
    <xf numFmtId="0" fontId="3" fillId="2" borderId="0" xfId="0" applyFont="1" applyFill="1" applyAlignment="1">
      <alignment horizontal="center" vertical="top"/>
    </xf>
    <xf numFmtId="3" fontId="1" fillId="2" borderId="1" xfId="0" applyNumberFormat="1" applyFont="1" applyFill="1" applyBorder="1" applyAlignment="1">
      <alignment horizontal="center" vertical="top" wrapText="1"/>
    </xf>
    <xf numFmtId="0" fontId="5" fillId="0" borderId="1" xfId="0" applyFont="1" applyBorder="1" applyAlignment="1">
      <alignment wrapText="1"/>
    </xf>
    <xf numFmtId="0" fontId="1" fillId="6" borderId="1" xfId="0" applyFont="1" applyFill="1" applyBorder="1" applyAlignment="1">
      <alignment horizontal="center" vertical="top" wrapText="1"/>
    </xf>
    <xf numFmtId="0" fontId="0" fillId="0" borderId="1" xfId="0" applyBorder="1"/>
    <xf numFmtId="0" fontId="0" fillId="5" borderId="0" xfId="0" applyFill="1"/>
    <xf numFmtId="0" fontId="8"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8" borderId="1" xfId="0" applyFont="1" applyFill="1" applyBorder="1" applyAlignment="1">
      <alignment vertical="top" wrapText="1"/>
    </xf>
    <xf numFmtId="0" fontId="9" fillId="8" borderId="1" xfId="0" applyFont="1" applyFill="1" applyBorder="1" applyAlignment="1">
      <alignment vertical="top" wrapText="1"/>
    </xf>
    <xf numFmtId="0" fontId="8" fillId="7" borderId="1" xfId="0" applyFont="1" applyFill="1" applyBorder="1"/>
    <xf numFmtId="0" fontId="10" fillId="8" borderId="1" xfId="0" applyFont="1" applyFill="1" applyBorder="1" applyAlignment="1">
      <alignment vertical="top" wrapText="1"/>
    </xf>
    <xf numFmtId="0" fontId="9" fillId="8" borderId="1" xfId="0" applyFont="1" applyFill="1" applyBorder="1" applyAlignment="1">
      <alignment wrapText="1"/>
    </xf>
    <xf numFmtId="0" fontId="3" fillId="2" borderId="1" xfId="0" applyFont="1" applyFill="1" applyBorder="1" applyAlignment="1">
      <alignment horizontal="center" vertical="top"/>
    </xf>
    <xf numFmtId="0" fontId="3" fillId="2" borderId="3" xfId="0" applyFont="1" applyFill="1" applyBorder="1" applyAlignment="1">
      <alignment horizontal="center" vertical="top" wrapText="1"/>
    </xf>
    <xf numFmtId="0" fontId="4" fillId="2" borderId="3" xfId="0" applyFont="1" applyFill="1" applyBorder="1" applyAlignment="1">
      <alignment horizontal="center" vertical="top" wrapText="1"/>
    </xf>
    <xf numFmtId="3" fontId="3" fillId="2" borderId="3" xfId="0" applyNumberFormat="1" applyFont="1" applyFill="1" applyBorder="1" applyAlignment="1">
      <alignment horizontal="center" vertical="top" wrapText="1"/>
    </xf>
    <xf numFmtId="0" fontId="11" fillId="6" borderId="1" xfId="0" applyFont="1" applyFill="1" applyBorder="1" applyAlignment="1">
      <alignment horizontal="center" vertical="top" wrapText="1"/>
    </xf>
    <xf numFmtId="0" fontId="0" fillId="0" borderId="1" xfId="0" applyBorder="1" applyAlignment="1">
      <alignment vertical="top"/>
    </xf>
    <xf numFmtId="0" fontId="5" fillId="0" borderId="1" xfId="0" applyFont="1" applyBorder="1"/>
    <xf numFmtId="3" fontId="5" fillId="0" borderId="1" xfId="0" applyNumberFormat="1" applyFont="1" applyBorder="1"/>
    <xf numFmtId="3" fontId="5" fillId="0" borderId="1" xfId="0" applyNumberFormat="1" applyFont="1" applyBorder="1" applyAlignment="1">
      <alignment horizontal="right" wrapText="1"/>
    </xf>
    <xf numFmtId="3" fontId="5" fillId="0" borderId="1" xfId="0" applyNumberFormat="1" applyFont="1" applyBorder="1" applyAlignment="1">
      <alignment wrapText="1"/>
    </xf>
    <xf numFmtId="0" fontId="6" fillId="0" borderId="1" xfId="0" applyFont="1" applyBorder="1" applyAlignment="1">
      <alignment vertical="top"/>
    </xf>
    <xf numFmtId="0" fontId="13" fillId="0" borderId="1" xfId="0" applyFont="1" applyBorder="1" applyAlignment="1">
      <alignment wrapText="1"/>
    </xf>
    <xf numFmtId="0" fontId="14" fillId="0" borderId="1" xfId="0" applyFont="1" applyBorder="1" applyAlignment="1">
      <alignment wrapText="1"/>
    </xf>
    <xf numFmtId="0" fontId="13" fillId="0" borderId="1" xfId="0" applyFont="1" applyBorder="1"/>
    <xf numFmtId="3" fontId="13" fillId="0" borderId="1" xfId="0" applyNumberFormat="1" applyFont="1" applyBorder="1"/>
    <xf numFmtId="3" fontId="6" fillId="0" borderId="1" xfId="0" applyNumberFormat="1" applyFont="1" applyBorder="1" applyAlignment="1">
      <alignment wrapText="1"/>
    </xf>
    <xf numFmtId="0" fontId="13" fillId="5" borderId="1" xfId="0" applyFont="1" applyFill="1" applyBorder="1" applyAlignment="1">
      <alignment vertical="top" wrapText="1"/>
    </xf>
    <xf numFmtId="3" fontId="15" fillId="0" borderId="1" xfId="0" applyNumberFormat="1" applyFont="1" applyBorder="1"/>
    <xf numFmtId="0" fontId="16" fillId="0" borderId="1" xfId="0" applyFont="1" applyBorder="1" applyAlignment="1">
      <alignment vertical="top"/>
    </xf>
    <xf numFmtId="0" fontId="16" fillId="0" borderId="1" xfId="0" applyFont="1" applyBorder="1"/>
    <xf numFmtId="0" fontId="17" fillId="0" borderId="1" xfId="0" applyFont="1" applyBorder="1" applyAlignment="1">
      <alignment wrapText="1"/>
    </xf>
    <xf numFmtId="0" fontId="16" fillId="0" borderId="1" xfId="0" applyFont="1" applyBorder="1" applyAlignment="1">
      <alignment wrapText="1"/>
    </xf>
    <xf numFmtId="3" fontId="5" fillId="0" borderId="1" xfId="0" applyNumberFormat="1" applyFont="1" applyBorder="1" applyAlignment="1">
      <alignment horizontal="left" wrapText="1"/>
    </xf>
    <xf numFmtId="0" fontId="17" fillId="5" borderId="1" xfId="0" applyFont="1" applyFill="1" applyBorder="1" applyAlignment="1">
      <alignment wrapText="1"/>
    </xf>
    <xf numFmtId="3" fontId="16" fillId="0" borderId="0" xfId="0" applyNumberFormat="1" applyFont="1"/>
    <xf numFmtId="0" fontId="5" fillId="5" borderId="1" xfId="0" applyFont="1" applyFill="1" applyBorder="1" applyAlignment="1">
      <alignment wrapText="1"/>
    </xf>
    <xf numFmtId="0" fontId="19" fillId="0" borderId="1" xfId="0" applyFont="1" applyBorder="1" applyAlignment="1">
      <alignment wrapText="1"/>
    </xf>
    <xf numFmtId="0" fontId="20" fillId="5" borderId="1" xfId="0" applyFont="1" applyFill="1" applyBorder="1" applyAlignment="1">
      <alignment wrapText="1"/>
    </xf>
    <xf numFmtId="0" fontId="5" fillId="9" borderId="1" xfId="0" applyFont="1" applyFill="1" applyBorder="1" applyAlignment="1">
      <alignment wrapText="1"/>
    </xf>
    <xf numFmtId="0" fontId="5" fillId="0" borderId="3" xfId="0" applyFont="1" applyBorder="1" applyAlignment="1">
      <alignment wrapText="1"/>
    </xf>
    <xf numFmtId="3" fontId="16" fillId="0" borderId="1" xfId="0" applyNumberFormat="1" applyFont="1" applyBorder="1"/>
    <xf numFmtId="4" fontId="16" fillId="0" borderId="1" xfId="0" applyNumberFormat="1" applyFont="1" applyBorder="1"/>
    <xf numFmtId="3" fontId="16" fillId="0" borderId="1" xfId="0" applyNumberFormat="1" applyFont="1" applyBorder="1" applyAlignment="1">
      <alignment horizontal="right"/>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10"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8" fillId="9" borderId="4" xfId="0" applyFont="1" applyFill="1" applyBorder="1" applyAlignment="1">
      <alignment horizontal="center" vertical="center" wrapText="1"/>
    </xf>
    <xf numFmtId="0" fontId="16" fillId="0" borderId="1" xfId="0" applyFont="1" applyBorder="1" applyAlignment="1">
      <alignment horizontal="center" vertical="center"/>
    </xf>
    <xf numFmtId="3" fontId="1"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xf>
    <xf numFmtId="3" fontId="16"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46" fontId="16" fillId="0" borderId="1" xfId="0" applyNumberFormat="1" applyFont="1" applyBorder="1" applyAlignment="1">
      <alignment horizontal="center" vertical="center" wrapText="1"/>
    </xf>
    <xf numFmtId="0" fontId="16" fillId="10" borderId="1" xfId="0" applyFont="1" applyFill="1" applyBorder="1" applyAlignment="1">
      <alignment horizontal="center" vertical="center"/>
    </xf>
    <xf numFmtId="3" fontId="1" fillId="10" borderId="1" xfId="0" applyNumberFormat="1" applyFont="1" applyFill="1" applyBorder="1" applyAlignment="1">
      <alignment horizontal="center" vertical="center" wrapText="1"/>
    </xf>
    <xf numFmtId="3" fontId="16" fillId="10" borderId="1" xfId="0" applyNumberFormat="1" applyFont="1" applyFill="1" applyBorder="1" applyAlignment="1">
      <alignment horizontal="center" vertical="center"/>
    </xf>
    <xf numFmtId="0" fontId="16" fillId="10" borderId="1" xfId="0" applyFont="1" applyFill="1" applyBorder="1" applyAlignment="1">
      <alignment horizontal="center" vertical="center" wrapText="1"/>
    </xf>
    <xf numFmtId="3" fontId="1" fillId="0" borderId="1" xfId="0" applyNumberFormat="1" applyFont="1" applyBorder="1" applyAlignment="1">
      <alignment horizontal="center" vertical="center"/>
    </xf>
    <xf numFmtId="3" fontId="16" fillId="10" borderId="1" xfId="0" applyNumberFormat="1" applyFont="1" applyFill="1" applyBorder="1" applyAlignment="1">
      <alignment horizontal="center" vertical="center" wrapText="1"/>
    </xf>
    <xf numFmtId="0" fontId="7" fillId="5" borderId="2" xfId="0" applyFont="1" applyFill="1" applyBorder="1" applyAlignment="1">
      <alignment vertical="center"/>
    </xf>
    <xf numFmtId="0" fontId="0" fillId="0" borderId="2" xfId="0" applyBorder="1"/>
    <xf numFmtId="0" fontId="7" fillId="5" borderId="2" xfId="0" applyFont="1" applyFill="1" applyBorder="1" applyAlignment="1">
      <alignment horizontal="left"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8BAB6-82A8-4873-8890-0536C79A98A0}">
  <dimension ref="A1:M19"/>
  <sheetViews>
    <sheetView zoomScale="70" zoomScaleNormal="70" workbookViewId="0">
      <selection activeCell="M18" sqref="M18"/>
    </sheetView>
  </sheetViews>
  <sheetFormatPr defaultColWidth="9.15234375" defaultRowHeight="14.6" x14ac:dyDescent="0.4"/>
  <cols>
    <col min="1" max="1" width="9.15234375" style="14"/>
    <col min="2" max="2" width="25.23046875" style="14" customWidth="1"/>
    <col min="3" max="3" width="22.4609375" style="14" customWidth="1"/>
    <col min="4" max="4" width="19.69140625" style="14" customWidth="1"/>
    <col min="5" max="5" width="24.84375" style="14" customWidth="1"/>
    <col min="6" max="6" width="31.15234375" style="14" customWidth="1"/>
    <col min="7" max="7" width="13.4609375" style="14" customWidth="1"/>
    <col min="8" max="8" width="16.15234375" style="14" customWidth="1"/>
    <col min="9" max="9" width="18.53515625" style="14" customWidth="1"/>
    <col min="10" max="10" width="17" style="14" customWidth="1"/>
    <col min="11" max="11" width="15.23046875" style="14" customWidth="1"/>
    <col min="12" max="12" width="29" style="14" customWidth="1"/>
    <col min="13" max="13" width="42.15234375" style="14" customWidth="1"/>
    <col min="14" max="14" width="15.23046875" style="14" customWidth="1"/>
    <col min="15" max="16384" width="9.15234375" style="14"/>
  </cols>
  <sheetData>
    <row r="1" spans="1:13" s="4" customFormat="1" ht="31.75" x14ac:dyDescent="0.4">
      <c r="A1" s="1"/>
      <c r="B1" s="1"/>
      <c r="C1" s="1" t="s">
        <v>0</v>
      </c>
      <c r="D1" s="1" t="s">
        <v>1</v>
      </c>
      <c r="E1" s="1" t="s">
        <v>2</v>
      </c>
      <c r="F1" s="1" t="s">
        <v>3</v>
      </c>
      <c r="G1" s="4" t="s">
        <v>144</v>
      </c>
      <c r="H1" s="13" t="s">
        <v>4</v>
      </c>
      <c r="I1" s="2" t="s">
        <v>5</v>
      </c>
      <c r="J1" s="1" t="s">
        <v>6</v>
      </c>
      <c r="K1" s="11" t="s">
        <v>7</v>
      </c>
      <c r="L1" s="1" t="s">
        <v>8</v>
      </c>
    </row>
    <row r="2" spans="1:13" s="23" customFormat="1" ht="113.25" customHeight="1" x14ac:dyDescent="0.4">
      <c r="A2" s="6" t="s">
        <v>9</v>
      </c>
      <c r="B2" s="6" t="s">
        <v>10</v>
      </c>
      <c r="C2" s="6" t="s">
        <v>11</v>
      </c>
      <c r="D2" s="6" t="s">
        <v>12</v>
      </c>
      <c r="E2" s="6" t="s">
        <v>13</v>
      </c>
      <c r="F2" s="6" t="s">
        <v>14</v>
      </c>
      <c r="H2" s="27"/>
      <c r="I2" s="7" t="s">
        <v>15</v>
      </c>
      <c r="J2" s="6"/>
      <c r="K2" s="9" t="s">
        <v>16</v>
      </c>
      <c r="L2" s="6" t="s">
        <v>17</v>
      </c>
      <c r="M2" s="6" t="s">
        <v>18</v>
      </c>
    </row>
    <row r="3" spans="1:13" s="33" customFormat="1" ht="58.3" x14ac:dyDescent="0.4">
      <c r="B3" s="34" t="s">
        <v>19</v>
      </c>
      <c r="C3" s="34" t="s">
        <v>101</v>
      </c>
      <c r="D3" s="35" t="s">
        <v>149</v>
      </c>
      <c r="E3" s="34" t="s">
        <v>21</v>
      </c>
      <c r="F3" s="36" t="s">
        <v>168</v>
      </c>
      <c r="H3" s="37">
        <v>73114390</v>
      </c>
      <c r="I3" s="38">
        <f>+SUBTOTAL(9,I4:I19)</f>
        <v>118473380.53</v>
      </c>
      <c r="J3" s="12" t="s">
        <v>22</v>
      </c>
      <c r="K3" s="34"/>
      <c r="M3" s="39"/>
    </row>
    <row r="4" spans="1:13" s="28" customFormat="1" ht="120.55" customHeight="1" x14ac:dyDescent="0.4">
      <c r="A4" s="41"/>
      <c r="B4" s="12" t="s">
        <v>19</v>
      </c>
      <c r="C4" s="12" t="s">
        <v>101</v>
      </c>
      <c r="D4" s="46" t="s">
        <v>149</v>
      </c>
      <c r="E4" s="12" t="s">
        <v>135</v>
      </c>
      <c r="F4" s="44" t="s">
        <v>136</v>
      </c>
      <c r="G4" s="30">
        <v>27444430</v>
      </c>
      <c r="H4" s="29"/>
      <c r="I4" s="32">
        <f>35212694.55+4000000+307334</f>
        <v>39520028.549999997</v>
      </c>
      <c r="J4" s="12" t="s">
        <v>22</v>
      </c>
      <c r="K4" s="29" t="s">
        <v>23</v>
      </c>
      <c r="L4" s="44"/>
      <c r="M4" s="29" t="s">
        <v>137</v>
      </c>
    </row>
    <row r="5" spans="1:13" s="28" customFormat="1" ht="162.55000000000001" customHeight="1" x14ac:dyDescent="0.4">
      <c r="A5" s="41"/>
      <c r="B5" s="12" t="s">
        <v>19</v>
      </c>
      <c r="C5" s="12" t="s">
        <v>101</v>
      </c>
      <c r="D5" s="46" t="s">
        <v>149</v>
      </c>
      <c r="E5" s="12" t="s">
        <v>113</v>
      </c>
      <c r="F5" s="44" t="s">
        <v>114</v>
      </c>
      <c r="G5" s="47">
        <v>2759000</v>
      </c>
      <c r="H5" s="29"/>
      <c r="I5" s="32">
        <v>4621304.53</v>
      </c>
      <c r="J5" s="12" t="s">
        <v>22</v>
      </c>
      <c r="K5" s="29" t="s">
        <v>23</v>
      </c>
      <c r="L5" s="44"/>
      <c r="M5" s="29" t="s">
        <v>138</v>
      </c>
    </row>
    <row r="6" spans="1:13" s="28" customFormat="1" ht="124" customHeight="1" x14ac:dyDescent="0.4">
      <c r="A6" s="41"/>
      <c r="B6" s="12" t="s">
        <v>19</v>
      </c>
      <c r="C6" s="12" t="s">
        <v>101</v>
      </c>
      <c r="D6" s="46" t="s">
        <v>149</v>
      </c>
      <c r="E6" s="12" t="s">
        <v>139</v>
      </c>
      <c r="F6" s="44" t="s">
        <v>140</v>
      </c>
      <c r="G6" s="30">
        <v>3795292</v>
      </c>
      <c r="H6" s="29"/>
      <c r="I6" s="32">
        <f>1924687.67+2000</f>
        <v>1926687.67</v>
      </c>
      <c r="J6" s="12" t="s">
        <v>22</v>
      </c>
      <c r="K6" s="29" t="s">
        <v>23</v>
      </c>
      <c r="L6" s="44"/>
      <c r="M6" s="29" t="s">
        <v>137</v>
      </c>
    </row>
    <row r="7" spans="1:13" s="28" customFormat="1" ht="87.45" x14ac:dyDescent="0.4">
      <c r="A7" s="41"/>
      <c r="B7" s="12" t="s">
        <v>19</v>
      </c>
      <c r="C7" s="12" t="s">
        <v>101</v>
      </c>
      <c r="D7" s="46" t="s">
        <v>149</v>
      </c>
      <c r="E7" s="12" t="s">
        <v>206</v>
      </c>
      <c r="F7" s="29"/>
      <c r="G7" s="30">
        <v>3881164.15</v>
      </c>
      <c r="H7" s="30"/>
      <c r="I7" s="32">
        <f>107258.09+150464.75+19920+2048698</f>
        <v>2326340.84</v>
      </c>
      <c r="J7" s="12" t="s">
        <v>22</v>
      </c>
      <c r="K7" s="12" t="s">
        <v>23</v>
      </c>
      <c r="L7" s="32"/>
      <c r="M7" s="29" t="s">
        <v>137</v>
      </c>
    </row>
    <row r="8" spans="1:13" s="28" customFormat="1" ht="76.5" customHeight="1" x14ac:dyDescent="0.4">
      <c r="A8" s="41"/>
      <c r="B8" s="12" t="s">
        <v>19</v>
      </c>
      <c r="C8" s="12" t="s">
        <v>101</v>
      </c>
      <c r="D8" s="46" t="s">
        <v>149</v>
      </c>
      <c r="E8" s="12" t="s">
        <v>141</v>
      </c>
      <c r="F8" s="12" t="s">
        <v>145</v>
      </c>
      <c r="G8" s="30">
        <v>5170758</v>
      </c>
      <c r="H8" s="29"/>
      <c r="I8" s="32">
        <f>2328135+3558449-135000</f>
        <v>5751584</v>
      </c>
      <c r="J8" s="12" t="s">
        <v>22</v>
      </c>
      <c r="K8" s="12" t="s">
        <v>26</v>
      </c>
      <c r="L8" s="32"/>
      <c r="M8" s="29" t="s">
        <v>137</v>
      </c>
    </row>
    <row r="9" spans="1:13" s="28" customFormat="1" ht="58.3" x14ac:dyDescent="0.4">
      <c r="A9" s="41"/>
      <c r="B9" s="12" t="s">
        <v>19</v>
      </c>
      <c r="C9" s="12" t="s">
        <v>101</v>
      </c>
      <c r="D9" s="46" t="s">
        <v>149</v>
      </c>
      <c r="E9" s="12" t="s">
        <v>142</v>
      </c>
      <c r="F9" s="48" t="s">
        <v>143</v>
      </c>
      <c r="G9" s="30">
        <v>7461081</v>
      </c>
      <c r="H9" s="29"/>
      <c r="I9" s="30">
        <v>5235906.72</v>
      </c>
      <c r="J9" s="12" t="s">
        <v>22</v>
      </c>
      <c r="K9" s="12" t="s">
        <v>26</v>
      </c>
      <c r="L9" s="45"/>
      <c r="M9" s="29" t="s">
        <v>137</v>
      </c>
    </row>
    <row r="10" spans="1:13" s="28" customFormat="1" ht="58.3" x14ac:dyDescent="0.4">
      <c r="A10" s="41"/>
      <c r="B10" s="12" t="s">
        <v>19</v>
      </c>
      <c r="C10" s="49" t="s">
        <v>101</v>
      </c>
      <c r="D10" s="50" t="s">
        <v>149</v>
      </c>
      <c r="E10" s="49" t="s">
        <v>207</v>
      </c>
      <c r="F10" s="12"/>
      <c r="G10" s="30">
        <v>0</v>
      </c>
      <c r="H10" s="29"/>
      <c r="I10" s="30">
        <f>68527+3538110</f>
        <v>3606637</v>
      </c>
      <c r="J10" s="12" t="s">
        <v>22</v>
      </c>
      <c r="K10" s="12" t="s">
        <v>26</v>
      </c>
      <c r="L10" s="31"/>
      <c r="M10" s="29" t="s">
        <v>137</v>
      </c>
    </row>
    <row r="11" spans="1:13" s="28" customFormat="1" ht="87.45" x14ac:dyDescent="0.4">
      <c r="A11" s="41"/>
      <c r="B11" s="12" t="s">
        <v>19</v>
      </c>
      <c r="C11" s="12" t="s">
        <v>101</v>
      </c>
      <c r="D11" s="46" t="s">
        <v>149</v>
      </c>
      <c r="E11" s="51" t="s">
        <v>146</v>
      </c>
      <c r="F11" s="48" t="s">
        <v>147</v>
      </c>
      <c r="G11" s="30"/>
      <c r="H11" s="29"/>
      <c r="I11" s="30">
        <f>135000+415992-2000</f>
        <v>548992</v>
      </c>
      <c r="J11" s="12" t="s">
        <v>22</v>
      </c>
      <c r="K11" s="12" t="s">
        <v>23</v>
      </c>
      <c r="L11" s="31" t="s">
        <v>148</v>
      </c>
      <c r="M11" s="29" t="s">
        <v>137</v>
      </c>
    </row>
    <row r="12" spans="1:13" s="28" customFormat="1" ht="87.45" x14ac:dyDescent="0.4">
      <c r="A12" s="41"/>
      <c r="B12" s="12" t="s">
        <v>19</v>
      </c>
      <c r="C12" s="12" t="s">
        <v>101</v>
      </c>
      <c r="D12" s="46" t="s">
        <v>149</v>
      </c>
      <c r="E12" s="12" t="s">
        <v>24</v>
      </c>
      <c r="F12" s="12" t="s">
        <v>169</v>
      </c>
      <c r="G12" s="32">
        <f>926185+90000+3099024</f>
        <v>4115209</v>
      </c>
      <c r="H12" s="41"/>
      <c r="I12" s="55">
        <f>945593-19408+59150+985714</f>
        <v>1971049</v>
      </c>
      <c r="J12" s="12" t="s">
        <v>22</v>
      </c>
      <c r="K12" s="12" t="s">
        <v>23</v>
      </c>
      <c r="L12" s="41"/>
      <c r="M12" s="42" t="s">
        <v>137</v>
      </c>
    </row>
    <row r="13" spans="1:13" ht="58.3" x14ac:dyDescent="0.4">
      <c r="A13" s="42"/>
      <c r="B13" s="12" t="s">
        <v>19</v>
      </c>
      <c r="C13" s="12" t="s">
        <v>101</v>
      </c>
      <c r="D13" s="46" t="s">
        <v>149</v>
      </c>
      <c r="E13" s="12" t="s">
        <v>25</v>
      </c>
      <c r="F13" s="12" t="s">
        <v>170</v>
      </c>
      <c r="G13" s="32">
        <f>161800+205853</f>
        <v>367653</v>
      </c>
      <c r="H13" s="42"/>
      <c r="I13" s="40">
        <f>153800+141743</f>
        <v>295543</v>
      </c>
      <c r="J13" s="12" t="s">
        <v>22</v>
      </c>
      <c r="K13" s="12" t="s">
        <v>26</v>
      </c>
      <c r="L13" s="42"/>
      <c r="M13" s="42" t="s">
        <v>137</v>
      </c>
    </row>
    <row r="14" spans="1:13" ht="72.900000000000006" x14ac:dyDescent="0.4">
      <c r="A14" s="42"/>
      <c r="B14" s="52" t="s">
        <v>19</v>
      </c>
      <c r="C14" s="52" t="s">
        <v>150</v>
      </c>
      <c r="D14" s="42"/>
      <c r="E14" s="12" t="s">
        <v>151</v>
      </c>
      <c r="F14" s="52"/>
      <c r="G14" s="53">
        <v>0</v>
      </c>
      <c r="H14" s="42"/>
      <c r="I14" s="53">
        <v>11000000</v>
      </c>
      <c r="J14" s="12" t="s">
        <v>22</v>
      </c>
      <c r="K14" s="12" t="s">
        <v>23</v>
      </c>
      <c r="L14" s="42"/>
      <c r="M14" s="42" t="s">
        <v>137</v>
      </c>
    </row>
    <row r="15" spans="1:13" ht="43.75" x14ac:dyDescent="0.4">
      <c r="A15" s="42"/>
      <c r="B15" s="52" t="s">
        <v>19</v>
      </c>
      <c r="C15" s="52" t="s">
        <v>150</v>
      </c>
      <c r="D15" s="42"/>
      <c r="E15" s="12" t="s">
        <v>160</v>
      </c>
      <c r="F15" s="52"/>
      <c r="G15" s="53">
        <v>0</v>
      </c>
      <c r="H15" s="42"/>
      <c r="I15" s="53">
        <v>27300000</v>
      </c>
      <c r="J15" s="12" t="s">
        <v>161</v>
      </c>
      <c r="K15" s="12" t="s">
        <v>23</v>
      </c>
      <c r="L15" s="42"/>
      <c r="M15" s="42" t="s">
        <v>137</v>
      </c>
    </row>
    <row r="16" spans="1:13" ht="131.5" customHeight="1" x14ac:dyDescent="0.4">
      <c r="A16" s="42"/>
      <c r="B16" s="12" t="s">
        <v>19</v>
      </c>
      <c r="C16" s="12" t="s">
        <v>101</v>
      </c>
      <c r="D16" s="46" t="s">
        <v>149</v>
      </c>
      <c r="E16" s="12" t="s">
        <v>152</v>
      </c>
      <c r="F16" s="12" t="s">
        <v>154</v>
      </c>
      <c r="G16" s="32">
        <v>15100000</v>
      </c>
      <c r="H16" s="42"/>
      <c r="I16" s="53">
        <v>11842340</v>
      </c>
      <c r="J16" s="12" t="s">
        <v>22</v>
      </c>
      <c r="K16" s="12" t="s">
        <v>23</v>
      </c>
      <c r="L16" s="42"/>
      <c r="M16" s="44" t="s">
        <v>153</v>
      </c>
    </row>
    <row r="17" spans="1:13" ht="58.3" x14ac:dyDescent="0.4">
      <c r="A17" s="42"/>
      <c r="B17" s="12" t="s">
        <v>19</v>
      </c>
      <c r="C17" s="12" t="s">
        <v>101</v>
      </c>
      <c r="D17" s="46" t="s">
        <v>149</v>
      </c>
      <c r="E17" s="12" t="s">
        <v>155</v>
      </c>
      <c r="F17" s="12" t="s">
        <v>156</v>
      </c>
      <c r="G17" s="32">
        <v>83699</v>
      </c>
      <c r="H17" s="42"/>
      <c r="I17" s="54">
        <v>1373858</v>
      </c>
      <c r="J17" s="12" t="s">
        <v>22</v>
      </c>
      <c r="K17" s="12" t="s">
        <v>23</v>
      </c>
      <c r="L17" s="42"/>
      <c r="M17" s="44" t="s">
        <v>157</v>
      </c>
    </row>
    <row r="18" spans="1:13" ht="116.6" x14ac:dyDescent="0.4">
      <c r="A18" s="42"/>
      <c r="B18" s="12" t="s">
        <v>19</v>
      </c>
      <c r="C18" s="43" t="s">
        <v>119</v>
      </c>
      <c r="D18" s="43" t="s">
        <v>172</v>
      </c>
      <c r="E18" s="12" t="s">
        <v>158</v>
      </c>
      <c r="F18" s="29"/>
      <c r="G18" s="30">
        <v>1545506</v>
      </c>
      <c r="H18" s="30"/>
      <c r="I18" s="53">
        <v>576554.61</v>
      </c>
      <c r="J18" s="44" t="s">
        <v>59</v>
      </c>
      <c r="K18" s="29" t="s">
        <v>26</v>
      </c>
      <c r="L18" s="42"/>
      <c r="M18" s="42" t="s">
        <v>137</v>
      </c>
    </row>
    <row r="19" spans="1:13" ht="87.45" x14ac:dyDescent="0.4">
      <c r="A19" s="42"/>
      <c r="B19" s="12" t="s">
        <v>19</v>
      </c>
      <c r="C19" s="43" t="s">
        <v>119</v>
      </c>
      <c r="D19" s="43" t="s">
        <v>172</v>
      </c>
      <c r="E19" s="12" t="s">
        <v>159</v>
      </c>
      <c r="F19" s="29"/>
      <c r="G19" s="30">
        <v>1016931.01</v>
      </c>
      <c r="H19" s="30"/>
      <c r="I19" s="53">
        <v>576554.61</v>
      </c>
      <c r="J19" s="44" t="s">
        <v>59</v>
      </c>
      <c r="K19" s="29" t="s">
        <v>26</v>
      </c>
      <c r="L19" s="42"/>
      <c r="M19" s="42" t="s">
        <v>173</v>
      </c>
    </row>
  </sheetData>
  <phoneticPr fontId="1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FC8A1-6069-4D1A-A3B3-9C7E3793E435}">
  <dimension ref="A1:E119"/>
  <sheetViews>
    <sheetView topLeftCell="A3" workbookViewId="0">
      <selection activeCell="B29" sqref="B29"/>
    </sheetView>
  </sheetViews>
  <sheetFormatPr defaultRowHeight="14.6" x14ac:dyDescent="0.4"/>
  <cols>
    <col min="1" max="1" width="25.23046875" customWidth="1"/>
    <col min="2" max="2" width="61.69140625" customWidth="1"/>
    <col min="3" max="3" width="76.69140625" customWidth="1"/>
    <col min="4" max="4" width="78.4609375" customWidth="1"/>
  </cols>
  <sheetData>
    <row r="1" spans="1:5" ht="36" customHeight="1" x14ac:dyDescent="0.4">
      <c r="A1" s="73" t="s">
        <v>28</v>
      </c>
      <c r="B1" s="74"/>
      <c r="C1" s="74"/>
      <c r="D1" s="15"/>
      <c r="E1" s="15"/>
    </row>
    <row r="2" spans="1:5" ht="33.75" customHeight="1" x14ac:dyDescent="0.4">
      <c r="A2" s="16" t="s">
        <v>29</v>
      </c>
      <c r="B2" s="16" t="s">
        <v>30</v>
      </c>
      <c r="C2" s="16" t="s">
        <v>31</v>
      </c>
      <c r="D2" s="17" t="s">
        <v>32</v>
      </c>
      <c r="E2" s="15"/>
    </row>
    <row r="3" spans="1:5" ht="198" customHeight="1" x14ac:dyDescent="0.4">
      <c r="A3" s="18" t="s">
        <v>23</v>
      </c>
      <c r="B3" s="18" t="s">
        <v>33</v>
      </c>
      <c r="C3" s="19" t="s">
        <v>34</v>
      </c>
      <c r="D3" s="19" t="s">
        <v>35</v>
      </c>
      <c r="E3" s="15"/>
    </row>
    <row r="4" spans="1:5" ht="274.5" customHeight="1" x14ac:dyDescent="0.4">
      <c r="A4" s="18" t="s">
        <v>26</v>
      </c>
      <c r="B4" s="18" t="s">
        <v>36</v>
      </c>
      <c r="C4" s="19" t="s">
        <v>37</v>
      </c>
      <c r="D4" s="19" t="s">
        <v>38</v>
      </c>
      <c r="E4" s="15"/>
    </row>
    <row r="5" spans="1:5" x14ac:dyDescent="0.4">
      <c r="A5" s="15"/>
      <c r="B5" s="15"/>
      <c r="C5" s="15"/>
      <c r="D5" s="15"/>
      <c r="E5" s="15"/>
    </row>
    <row r="6" spans="1:5" x14ac:dyDescent="0.4">
      <c r="A6" s="15"/>
      <c r="B6" s="15"/>
      <c r="C6" s="15"/>
      <c r="D6" s="15"/>
      <c r="E6" s="15"/>
    </row>
    <row r="7" spans="1:5" x14ac:dyDescent="0.4">
      <c r="A7" s="15"/>
      <c r="B7" s="15"/>
      <c r="C7" s="15"/>
      <c r="D7" s="15"/>
      <c r="E7" s="15"/>
    </row>
    <row r="8" spans="1:5" x14ac:dyDescent="0.4">
      <c r="A8" s="15"/>
      <c r="B8" s="15"/>
      <c r="C8" s="15"/>
      <c r="D8" s="15"/>
      <c r="E8" s="15"/>
    </row>
    <row r="9" spans="1:5" ht="34.5" customHeight="1" x14ac:dyDescent="0.4">
      <c r="A9" s="75" t="s">
        <v>39</v>
      </c>
      <c r="B9" s="74"/>
      <c r="C9" s="15"/>
      <c r="D9" s="15"/>
      <c r="E9" s="15"/>
    </row>
    <row r="10" spans="1:5" x14ac:dyDescent="0.4">
      <c r="A10" s="20" t="s">
        <v>6</v>
      </c>
      <c r="B10" s="20" t="s">
        <v>40</v>
      </c>
      <c r="C10" s="15"/>
      <c r="D10" s="15"/>
      <c r="E10" s="15"/>
    </row>
    <row r="11" spans="1:5" ht="59.8" customHeight="1" x14ac:dyDescent="0.4">
      <c r="A11" s="21" t="s">
        <v>27</v>
      </c>
      <c r="B11" s="22" t="s">
        <v>41</v>
      </c>
      <c r="C11" s="15"/>
      <c r="D11" s="15"/>
      <c r="E11" s="15"/>
    </row>
    <row r="12" spans="1:5" ht="150.75" customHeight="1" x14ac:dyDescent="0.4">
      <c r="A12" s="21" t="s">
        <v>42</v>
      </c>
      <c r="B12" s="22" t="s">
        <v>43</v>
      </c>
      <c r="C12" s="15"/>
      <c r="D12" s="15"/>
      <c r="E12" s="15"/>
    </row>
    <row r="13" spans="1:5" ht="58.3" x14ac:dyDescent="0.4">
      <c r="A13" s="21" t="s">
        <v>44</v>
      </c>
      <c r="B13" s="22" t="s">
        <v>45</v>
      </c>
      <c r="C13" s="15"/>
      <c r="D13" s="15"/>
      <c r="E13" s="15"/>
    </row>
    <row r="14" spans="1:5" ht="60.75" customHeight="1" x14ac:dyDescent="0.4">
      <c r="A14" s="21" t="s">
        <v>46</v>
      </c>
      <c r="B14" s="22" t="s">
        <v>47</v>
      </c>
      <c r="C14" s="15"/>
      <c r="D14" s="15"/>
      <c r="E14" s="15"/>
    </row>
    <row r="15" spans="1:5" ht="58.3" x14ac:dyDescent="0.4">
      <c r="A15" s="21" t="s">
        <v>48</v>
      </c>
      <c r="B15" s="22" t="s">
        <v>49</v>
      </c>
      <c r="C15" s="15"/>
      <c r="D15" s="15"/>
      <c r="E15" s="15"/>
    </row>
    <row r="16" spans="1:5" ht="43.75" x14ac:dyDescent="0.4">
      <c r="A16" s="21" t="s">
        <v>22</v>
      </c>
      <c r="B16" s="22" t="s">
        <v>50</v>
      </c>
      <c r="C16" s="15"/>
      <c r="D16" s="15"/>
      <c r="E16" s="15"/>
    </row>
    <row r="17" spans="1:5" ht="43.75" x14ac:dyDescent="0.4">
      <c r="A17" s="21" t="s">
        <v>51</v>
      </c>
      <c r="B17" s="22" t="s">
        <v>52</v>
      </c>
      <c r="C17" s="15"/>
      <c r="D17" s="15"/>
      <c r="E17" s="15"/>
    </row>
    <row r="18" spans="1:5" ht="87.45" x14ac:dyDescent="0.4">
      <c r="A18" s="21" t="s">
        <v>53</v>
      </c>
      <c r="B18" s="22" t="s">
        <v>54</v>
      </c>
      <c r="C18" s="15"/>
      <c r="D18" s="15"/>
      <c r="E18" s="15"/>
    </row>
    <row r="19" spans="1:5" ht="29.15" x14ac:dyDescent="0.4">
      <c r="A19" s="21" t="s">
        <v>55</v>
      </c>
      <c r="B19" s="22" t="s">
        <v>56</v>
      </c>
      <c r="C19" s="15"/>
      <c r="D19" s="15"/>
      <c r="E19" s="15"/>
    </row>
    <row r="20" spans="1:5" ht="76.5" customHeight="1" x14ac:dyDescent="0.4">
      <c r="A20" s="21" t="s">
        <v>57</v>
      </c>
      <c r="B20" s="22" t="s">
        <v>58</v>
      </c>
      <c r="C20" s="15"/>
      <c r="D20" s="15"/>
      <c r="E20" s="15"/>
    </row>
    <row r="21" spans="1:5" ht="58.3" x14ac:dyDescent="0.4">
      <c r="A21" s="21" t="s">
        <v>59</v>
      </c>
      <c r="B21" s="22" t="s">
        <v>60</v>
      </c>
      <c r="C21" s="15"/>
      <c r="D21" s="15"/>
      <c r="E21" s="15"/>
    </row>
    <row r="22" spans="1:5" ht="51.45" x14ac:dyDescent="0.4">
      <c r="A22" s="21" t="s">
        <v>61</v>
      </c>
      <c r="B22" s="22" t="s">
        <v>62</v>
      </c>
      <c r="C22" s="15"/>
      <c r="D22" s="15"/>
      <c r="E22" s="15"/>
    </row>
    <row r="23" spans="1:5" ht="25.75" x14ac:dyDescent="0.4">
      <c r="A23" s="21" t="s">
        <v>63</v>
      </c>
      <c r="B23" s="22"/>
      <c r="C23" s="15"/>
      <c r="D23" s="15"/>
      <c r="E23" s="15"/>
    </row>
    <row r="24" spans="1:5" ht="25.75" x14ac:dyDescent="0.4">
      <c r="A24" s="21" t="s">
        <v>64</v>
      </c>
      <c r="B24" s="22"/>
      <c r="C24" s="15"/>
      <c r="D24" s="15"/>
      <c r="E24" s="15"/>
    </row>
    <row r="25" spans="1:5" ht="25.75" x14ac:dyDescent="0.4">
      <c r="A25" s="21" t="s">
        <v>65</v>
      </c>
      <c r="B25" s="22"/>
      <c r="C25" s="15"/>
      <c r="D25" s="15"/>
      <c r="E25" s="15"/>
    </row>
    <row r="26" spans="1:5" ht="25.75" x14ac:dyDescent="0.4">
      <c r="A26" s="21" t="s">
        <v>66</v>
      </c>
      <c r="B26" s="22"/>
      <c r="C26" s="15"/>
      <c r="D26" s="15"/>
      <c r="E26" s="15"/>
    </row>
    <row r="27" spans="1:5" ht="25.75" x14ac:dyDescent="0.4">
      <c r="A27" s="21" t="s">
        <v>67</v>
      </c>
      <c r="B27" s="22"/>
      <c r="C27" s="15"/>
      <c r="D27" s="15"/>
      <c r="E27" s="15"/>
    </row>
    <row r="28" spans="1:5" ht="25.75" x14ac:dyDescent="0.4">
      <c r="A28" s="21" t="s">
        <v>68</v>
      </c>
      <c r="B28" s="22"/>
      <c r="C28" s="15"/>
      <c r="D28" s="15"/>
      <c r="E28" s="15"/>
    </row>
    <row r="29" spans="1:5" ht="122.25" customHeight="1" x14ac:dyDescent="0.4">
      <c r="A29" s="21" t="s">
        <v>69</v>
      </c>
      <c r="B29" s="22" t="s">
        <v>70</v>
      </c>
      <c r="C29" s="15"/>
      <c r="D29" s="15"/>
      <c r="E29" s="15"/>
    </row>
    <row r="30" spans="1:5" ht="25.75" x14ac:dyDescent="0.4">
      <c r="A30" s="21" t="s">
        <v>71</v>
      </c>
      <c r="B30" s="22"/>
      <c r="C30" s="15"/>
      <c r="D30" s="15"/>
      <c r="E30" s="15"/>
    </row>
    <row r="31" spans="1:5" ht="25.75" x14ac:dyDescent="0.4">
      <c r="A31" s="21" t="s">
        <v>72</v>
      </c>
      <c r="B31" s="22"/>
      <c r="C31" s="15"/>
      <c r="D31" s="15"/>
      <c r="E31" s="15"/>
    </row>
    <row r="32" spans="1:5" ht="25.75" x14ac:dyDescent="0.4">
      <c r="A32" s="21" t="s">
        <v>73</v>
      </c>
      <c r="B32" s="22"/>
      <c r="C32" s="15"/>
      <c r="D32" s="15"/>
      <c r="E32" s="15"/>
    </row>
    <row r="33" spans="1:5" ht="25.75" x14ac:dyDescent="0.4">
      <c r="A33" s="21" t="s">
        <v>74</v>
      </c>
      <c r="B33" s="22"/>
      <c r="C33" s="15"/>
      <c r="D33" s="15"/>
      <c r="E33" s="15"/>
    </row>
    <row r="34" spans="1:5" ht="25.75" x14ac:dyDescent="0.4">
      <c r="A34" s="21" t="s">
        <v>75</v>
      </c>
      <c r="B34" s="22"/>
      <c r="C34" s="15"/>
      <c r="D34" s="15"/>
      <c r="E34" s="15"/>
    </row>
    <row r="35" spans="1:5" ht="25.75" x14ac:dyDescent="0.4">
      <c r="A35" s="21" t="s">
        <v>76</v>
      </c>
      <c r="B35" s="22"/>
      <c r="C35" s="15"/>
      <c r="D35" s="15"/>
      <c r="E35" s="15"/>
    </row>
    <row r="36" spans="1:5" ht="58.3" x14ac:dyDescent="0.4">
      <c r="A36" s="21" t="s">
        <v>77</v>
      </c>
      <c r="B36" s="22" t="s">
        <v>78</v>
      </c>
      <c r="C36" s="15"/>
      <c r="D36" s="15"/>
      <c r="E36" s="15"/>
    </row>
    <row r="37" spans="1:5" x14ac:dyDescent="0.4">
      <c r="A37" s="15"/>
      <c r="B37" s="15"/>
      <c r="C37" s="15"/>
      <c r="D37" s="15"/>
      <c r="E37" s="15"/>
    </row>
    <row r="38" spans="1:5" x14ac:dyDescent="0.4">
      <c r="A38" s="15"/>
      <c r="B38" s="15"/>
      <c r="C38" s="15"/>
      <c r="D38" s="15"/>
      <c r="E38" s="15"/>
    </row>
    <row r="39" spans="1:5" x14ac:dyDescent="0.4">
      <c r="A39" s="15"/>
      <c r="B39" s="15"/>
      <c r="C39" s="15"/>
      <c r="D39" s="15"/>
      <c r="E39" s="15"/>
    </row>
    <row r="40" spans="1:5" x14ac:dyDescent="0.4">
      <c r="A40" s="15"/>
      <c r="B40" s="15"/>
      <c r="C40" s="15"/>
      <c r="D40" s="15"/>
      <c r="E40" s="15"/>
    </row>
    <row r="41" spans="1:5" x14ac:dyDescent="0.4">
      <c r="A41" s="15"/>
      <c r="B41" s="15"/>
      <c r="C41" s="15"/>
      <c r="D41" s="15"/>
      <c r="E41" s="15"/>
    </row>
    <row r="42" spans="1:5" x14ac:dyDescent="0.4">
      <c r="A42" s="15"/>
      <c r="B42" s="15"/>
      <c r="C42" s="15"/>
      <c r="D42" s="15"/>
      <c r="E42" s="15"/>
    </row>
    <row r="43" spans="1:5" x14ac:dyDescent="0.4">
      <c r="A43" s="15"/>
      <c r="B43" s="15"/>
      <c r="C43" s="15"/>
      <c r="D43" s="15"/>
      <c r="E43" s="15"/>
    </row>
    <row r="44" spans="1:5" x14ac:dyDescent="0.4">
      <c r="A44" s="15"/>
      <c r="B44" s="15"/>
      <c r="C44" s="15"/>
      <c r="D44" s="15"/>
      <c r="E44" s="15"/>
    </row>
    <row r="45" spans="1:5" x14ac:dyDescent="0.4">
      <c r="A45" s="15"/>
      <c r="B45" s="15"/>
      <c r="C45" s="15"/>
      <c r="D45" s="15"/>
      <c r="E45" s="15"/>
    </row>
    <row r="46" spans="1:5" x14ac:dyDescent="0.4">
      <c r="A46" s="15"/>
      <c r="B46" s="15"/>
      <c r="C46" s="15"/>
      <c r="D46" s="15"/>
      <c r="E46" s="15"/>
    </row>
    <row r="47" spans="1:5" x14ac:dyDescent="0.4">
      <c r="A47" s="15"/>
      <c r="B47" s="15"/>
      <c r="C47" s="15"/>
      <c r="D47" s="15"/>
      <c r="E47" s="15"/>
    </row>
    <row r="48" spans="1:5" x14ac:dyDescent="0.4">
      <c r="A48" s="15"/>
      <c r="B48" s="15"/>
      <c r="C48" s="15"/>
      <c r="D48" s="15"/>
      <c r="E48" s="15"/>
    </row>
    <row r="49" spans="1:5" x14ac:dyDescent="0.4">
      <c r="A49" s="15"/>
      <c r="B49" s="15"/>
      <c r="C49" s="15"/>
      <c r="D49" s="15"/>
      <c r="E49" s="15"/>
    </row>
    <row r="50" spans="1:5" x14ac:dyDescent="0.4">
      <c r="A50" s="15"/>
      <c r="B50" s="15"/>
      <c r="C50" s="15"/>
      <c r="D50" s="15"/>
      <c r="E50" s="15"/>
    </row>
    <row r="51" spans="1:5" x14ac:dyDescent="0.4">
      <c r="A51" s="15"/>
      <c r="B51" s="15"/>
      <c r="C51" s="15"/>
      <c r="D51" s="15"/>
      <c r="E51" s="15"/>
    </row>
    <row r="52" spans="1:5" x14ac:dyDescent="0.4">
      <c r="A52" s="15"/>
      <c r="B52" s="15"/>
      <c r="C52" s="15"/>
      <c r="D52" s="15"/>
      <c r="E52" s="15"/>
    </row>
    <row r="53" spans="1:5" x14ac:dyDescent="0.4">
      <c r="A53" s="15"/>
      <c r="B53" s="15"/>
      <c r="C53" s="15"/>
      <c r="D53" s="15"/>
      <c r="E53" s="15"/>
    </row>
    <row r="54" spans="1:5" x14ac:dyDescent="0.4">
      <c r="A54" s="15"/>
      <c r="B54" s="15"/>
      <c r="C54" s="15"/>
      <c r="D54" s="15"/>
      <c r="E54" s="15"/>
    </row>
    <row r="55" spans="1:5" x14ac:dyDescent="0.4">
      <c r="A55" s="15"/>
      <c r="B55" s="15"/>
      <c r="C55" s="15"/>
      <c r="D55" s="15"/>
      <c r="E55" s="15"/>
    </row>
    <row r="56" spans="1:5" x14ac:dyDescent="0.4">
      <c r="A56" s="15"/>
      <c r="B56" s="15"/>
      <c r="C56" s="15"/>
      <c r="D56" s="15"/>
      <c r="E56" s="15"/>
    </row>
    <row r="57" spans="1:5" x14ac:dyDescent="0.4">
      <c r="A57" s="15"/>
      <c r="B57" s="15"/>
      <c r="C57" s="15"/>
      <c r="D57" s="15"/>
      <c r="E57" s="15"/>
    </row>
    <row r="58" spans="1:5" x14ac:dyDescent="0.4">
      <c r="A58" s="15"/>
      <c r="B58" s="15"/>
      <c r="C58" s="15"/>
      <c r="D58" s="15"/>
      <c r="E58" s="15"/>
    </row>
    <row r="59" spans="1:5" x14ac:dyDescent="0.4">
      <c r="A59" s="15"/>
      <c r="B59" s="15"/>
      <c r="C59" s="15"/>
      <c r="D59" s="15"/>
      <c r="E59" s="15"/>
    </row>
    <row r="60" spans="1:5" x14ac:dyDescent="0.4">
      <c r="A60" s="15"/>
      <c r="B60" s="15"/>
      <c r="C60" s="15"/>
      <c r="D60" s="15"/>
      <c r="E60" s="15"/>
    </row>
    <row r="61" spans="1:5" x14ac:dyDescent="0.4">
      <c r="A61" s="15"/>
      <c r="B61" s="15"/>
      <c r="C61" s="15"/>
      <c r="D61" s="15"/>
      <c r="E61" s="15"/>
    </row>
    <row r="62" spans="1:5" x14ac:dyDescent="0.4">
      <c r="A62" s="15"/>
      <c r="B62" s="15"/>
      <c r="C62" s="15"/>
      <c r="D62" s="15"/>
      <c r="E62" s="15"/>
    </row>
    <row r="63" spans="1:5" x14ac:dyDescent="0.4">
      <c r="A63" s="15"/>
      <c r="B63" s="15"/>
      <c r="C63" s="15"/>
      <c r="D63" s="15"/>
      <c r="E63" s="15"/>
    </row>
    <row r="64" spans="1:5" x14ac:dyDescent="0.4">
      <c r="A64" s="15"/>
      <c r="B64" s="15"/>
      <c r="C64" s="15"/>
      <c r="D64" s="15"/>
      <c r="E64" s="15"/>
    </row>
    <row r="65" spans="1:5" x14ac:dyDescent="0.4">
      <c r="A65" s="15"/>
      <c r="B65" s="15"/>
      <c r="C65" s="15"/>
      <c r="D65" s="15"/>
      <c r="E65" s="15"/>
    </row>
    <row r="66" spans="1:5" x14ac:dyDescent="0.4">
      <c r="A66" s="15"/>
      <c r="B66" s="15"/>
      <c r="C66" s="15"/>
      <c r="D66" s="15"/>
      <c r="E66" s="15"/>
    </row>
    <row r="67" spans="1:5" x14ac:dyDescent="0.4">
      <c r="A67" s="15"/>
      <c r="B67" s="15"/>
      <c r="C67" s="15"/>
      <c r="D67" s="15"/>
      <c r="E67" s="15"/>
    </row>
    <row r="68" spans="1:5" x14ac:dyDescent="0.4">
      <c r="A68" s="15"/>
      <c r="B68" s="15"/>
      <c r="C68" s="15"/>
      <c r="D68" s="15"/>
      <c r="E68" s="15"/>
    </row>
    <row r="69" spans="1:5" x14ac:dyDescent="0.4">
      <c r="A69" s="15"/>
      <c r="B69" s="15"/>
      <c r="C69" s="15"/>
      <c r="D69" s="15"/>
      <c r="E69" s="15"/>
    </row>
    <row r="70" spans="1:5" x14ac:dyDescent="0.4">
      <c r="A70" s="15"/>
      <c r="B70" s="15"/>
      <c r="C70" s="15"/>
      <c r="D70" s="15"/>
      <c r="E70" s="15"/>
    </row>
    <row r="71" spans="1:5" x14ac:dyDescent="0.4">
      <c r="A71" s="15"/>
      <c r="B71" s="15"/>
      <c r="C71" s="15"/>
      <c r="D71" s="15"/>
      <c r="E71" s="15"/>
    </row>
    <row r="72" spans="1:5" x14ac:dyDescent="0.4">
      <c r="A72" s="15"/>
      <c r="B72" s="15"/>
      <c r="C72" s="15"/>
      <c r="D72" s="15"/>
      <c r="E72" s="15"/>
    </row>
    <row r="73" spans="1:5" x14ac:dyDescent="0.4">
      <c r="A73" s="15"/>
      <c r="B73" s="15"/>
      <c r="C73" s="15"/>
      <c r="D73" s="15"/>
      <c r="E73" s="15"/>
    </row>
    <row r="74" spans="1:5" x14ac:dyDescent="0.4">
      <c r="A74" s="15"/>
      <c r="B74" s="15"/>
      <c r="C74" s="15"/>
      <c r="D74" s="15"/>
      <c r="E74" s="15"/>
    </row>
    <row r="75" spans="1:5" x14ac:dyDescent="0.4">
      <c r="A75" s="15"/>
      <c r="B75" s="15"/>
      <c r="C75" s="15"/>
      <c r="D75" s="15"/>
      <c r="E75" s="15"/>
    </row>
    <row r="76" spans="1:5" x14ac:dyDescent="0.4">
      <c r="A76" s="15"/>
      <c r="B76" s="15"/>
      <c r="C76" s="15"/>
      <c r="D76" s="15"/>
      <c r="E76" s="15"/>
    </row>
    <row r="77" spans="1:5" x14ac:dyDescent="0.4">
      <c r="A77" s="15"/>
      <c r="B77" s="15"/>
      <c r="C77" s="15"/>
      <c r="D77" s="15"/>
      <c r="E77" s="15"/>
    </row>
    <row r="78" spans="1:5" x14ac:dyDescent="0.4">
      <c r="A78" s="15"/>
      <c r="B78" s="15"/>
      <c r="C78" s="15"/>
      <c r="D78" s="15"/>
      <c r="E78" s="15"/>
    </row>
    <row r="79" spans="1:5" x14ac:dyDescent="0.4">
      <c r="A79" s="15"/>
      <c r="B79" s="15"/>
      <c r="C79" s="15"/>
      <c r="D79" s="15"/>
      <c r="E79" s="15"/>
    </row>
    <row r="80" spans="1:5" x14ac:dyDescent="0.4">
      <c r="A80" s="15"/>
      <c r="B80" s="15"/>
      <c r="C80" s="15"/>
      <c r="D80" s="15"/>
      <c r="E80" s="15"/>
    </row>
    <row r="81" spans="1:5" x14ac:dyDescent="0.4">
      <c r="A81" s="15"/>
      <c r="B81" s="15"/>
      <c r="C81" s="15"/>
      <c r="D81" s="15"/>
      <c r="E81" s="15"/>
    </row>
    <row r="82" spans="1:5" x14ac:dyDescent="0.4">
      <c r="A82" s="15"/>
      <c r="B82" s="15"/>
      <c r="C82" s="15"/>
      <c r="D82" s="15"/>
      <c r="E82" s="15"/>
    </row>
    <row r="83" spans="1:5" x14ac:dyDescent="0.4">
      <c r="A83" s="15"/>
      <c r="B83" s="15"/>
      <c r="C83" s="15"/>
      <c r="D83" s="15"/>
      <c r="E83" s="15"/>
    </row>
    <row r="84" spans="1:5" x14ac:dyDescent="0.4">
      <c r="A84" s="15"/>
      <c r="B84" s="15"/>
      <c r="C84" s="15"/>
      <c r="D84" s="15"/>
      <c r="E84" s="15"/>
    </row>
    <row r="85" spans="1:5" x14ac:dyDescent="0.4">
      <c r="A85" s="15"/>
      <c r="B85" s="15"/>
      <c r="C85" s="15"/>
      <c r="D85" s="15"/>
      <c r="E85" s="15"/>
    </row>
    <row r="86" spans="1:5" x14ac:dyDescent="0.4">
      <c r="A86" s="15"/>
      <c r="B86" s="15"/>
      <c r="C86" s="15"/>
      <c r="D86" s="15"/>
      <c r="E86" s="15"/>
    </row>
    <row r="87" spans="1:5" x14ac:dyDescent="0.4">
      <c r="A87" s="15"/>
      <c r="B87" s="15"/>
      <c r="C87" s="15"/>
      <c r="D87" s="15"/>
      <c r="E87" s="15"/>
    </row>
    <row r="88" spans="1:5" x14ac:dyDescent="0.4">
      <c r="A88" s="15"/>
      <c r="B88" s="15"/>
      <c r="C88" s="15"/>
      <c r="D88" s="15"/>
      <c r="E88" s="15"/>
    </row>
    <row r="89" spans="1:5" x14ac:dyDescent="0.4">
      <c r="A89" s="15"/>
      <c r="B89" s="15"/>
      <c r="C89" s="15"/>
      <c r="D89" s="15"/>
      <c r="E89" s="15"/>
    </row>
    <row r="90" spans="1:5" x14ac:dyDescent="0.4">
      <c r="A90" s="15"/>
      <c r="B90" s="15"/>
      <c r="C90" s="15"/>
      <c r="D90" s="15"/>
      <c r="E90" s="15"/>
    </row>
    <row r="91" spans="1:5" x14ac:dyDescent="0.4">
      <c r="A91" s="15"/>
      <c r="B91" s="15"/>
      <c r="C91" s="15"/>
      <c r="D91" s="15"/>
      <c r="E91" s="15"/>
    </row>
    <row r="92" spans="1:5" x14ac:dyDescent="0.4">
      <c r="A92" s="15"/>
      <c r="B92" s="15"/>
      <c r="C92" s="15"/>
      <c r="D92" s="15"/>
      <c r="E92" s="15"/>
    </row>
    <row r="93" spans="1:5" x14ac:dyDescent="0.4">
      <c r="A93" s="15"/>
      <c r="B93" s="15"/>
      <c r="C93" s="15"/>
      <c r="D93" s="15"/>
      <c r="E93" s="15"/>
    </row>
    <row r="94" spans="1:5" x14ac:dyDescent="0.4">
      <c r="A94" s="15"/>
      <c r="B94" s="15"/>
      <c r="C94" s="15"/>
      <c r="D94" s="15"/>
      <c r="E94" s="15"/>
    </row>
    <row r="95" spans="1:5" x14ac:dyDescent="0.4">
      <c r="A95" s="15"/>
      <c r="B95" s="15"/>
      <c r="C95" s="15"/>
      <c r="D95" s="15"/>
      <c r="E95" s="15"/>
    </row>
    <row r="96" spans="1:5" x14ac:dyDescent="0.4">
      <c r="A96" s="15"/>
      <c r="B96" s="15"/>
      <c r="C96" s="15"/>
      <c r="D96" s="15"/>
      <c r="E96" s="15"/>
    </row>
    <row r="97" spans="1:5" x14ac:dyDescent="0.4">
      <c r="A97" s="15"/>
      <c r="B97" s="15"/>
      <c r="C97" s="15"/>
      <c r="D97" s="15"/>
      <c r="E97" s="15"/>
    </row>
    <row r="98" spans="1:5" x14ac:dyDescent="0.4">
      <c r="A98" s="15"/>
      <c r="B98" s="15"/>
      <c r="C98" s="15"/>
      <c r="D98" s="15"/>
      <c r="E98" s="15"/>
    </row>
    <row r="99" spans="1:5" x14ac:dyDescent="0.4">
      <c r="A99" s="15"/>
      <c r="B99" s="15"/>
      <c r="C99" s="15"/>
      <c r="D99" s="15"/>
      <c r="E99" s="15"/>
    </row>
    <row r="100" spans="1:5" x14ac:dyDescent="0.4">
      <c r="A100" s="15"/>
      <c r="B100" s="15"/>
      <c r="C100" s="15"/>
      <c r="D100" s="15"/>
      <c r="E100" s="15"/>
    </row>
    <row r="101" spans="1:5" x14ac:dyDescent="0.4">
      <c r="A101" s="15"/>
      <c r="B101" s="15"/>
      <c r="C101" s="15"/>
      <c r="D101" s="15"/>
      <c r="E101" s="15"/>
    </row>
    <row r="102" spans="1:5" x14ac:dyDescent="0.4">
      <c r="A102" s="15"/>
      <c r="B102" s="15"/>
      <c r="C102" s="15"/>
      <c r="D102" s="15"/>
      <c r="E102" s="15"/>
    </row>
    <row r="103" spans="1:5" x14ac:dyDescent="0.4">
      <c r="A103" s="15"/>
      <c r="B103" s="15"/>
      <c r="C103" s="15"/>
      <c r="D103" s="15"/>
      <c r="E103" s="15"/>
    </row>
    <row r="104" spans="1:5" x14ac:dyDescent="0.4">
      <c r="A104" s="15"/>
      <c r="B104" s="15"/>
      <c r="C104" s="15"/>
      <c r="D104" s="15"/>
      <c r="E104" s="15"/>
    </row>
    <row r="105" spans="1:5" x14ac:dyDescent="0.4">
      <c r="A105" s="15"/>
      <c r="B105" s="15"/>
      <c r="C105" s="15"/>
      <c r="D105" s="15"/>
      <c r="E105" s="15"/>
    </row>
    <row r="106" spans="1:5" x14ac:dyDescent="0.4">
      <c r="A106" s="15"/>
      <c r="B106" s="15"/>
      <c r="C106" s="15"/>
      <c r="D106" s="15"/>
      <c r="E106" s="15"/>
    </row>
    <row r="107" spans="1:5" x14ac:dyDescent="0.4">
      <c r="A107" s="15"/>
      <c r="B107" s="15"/>
      <c r="C107" s="15"/>
      <c r="D107" s="15"/>
      <c r="E107" s="15"/>
    </row>
    <row r="108" spans="1:5" x14ac:dyDescent="0.4">
      <c r="A108" s="15"/>
      <c r="B108" s="15"/>
      <c r="C108" s="15"/>
      <c r="D108" s="15"/>
      <c r="E108" s="15"/>
    </row>
    <row r="109" spans="1:5" x14ac:dyDescent="0.4">
      <c r="A109" s="15"/>
      <c r="B109" s="15"/>
      <c r="C109" s="15"/>
      <c r="D109" s="15"/>
      <c r="E109" s="15"/>
    </row>
    <row r="110" spans="1:5" x14ac:dyDescent="0.4">
      <c r="A110" s="15"/>
      <c r="B110" s="15"/>
      <c r="C110" s="15"/>
      <c r="D110" s="15"/>
      <c r="E110" s="15"/>
    </row>
    <row r="111" spans="1:5" x14ac:dyDescent="0.4">
      <c r="A111" s="15"/>
      <c r="B111" s="15"/>
      <c r="C111" s="15"/>
      <c r="D111" s="15"/>
      <c r="E111" s="15"/>
    </row>
    <row r="112" spans="1:5" x14ac:dyDescent="0.4">
      <c r="A112" s="15"/>
      <c r="B112" s="15"/>
      <c r="C112" s="15"/>
      <c r="D112" s="15"/>
      <c r="E112" s="15"/>
    </row>
    <row r="113" spans="1:5" x14ac:dyDescent="0.4">
      <c r="A113" s="15"/>
      <c r="B113" s="15"/>
      <c r="C113" s="15"/>
      <c r="D113" s="15"/>
      <c r="E113" s="15"/>
    </row>
    <row r="114" spans="1:5" x14ac:dyDescent="0.4">
      <c r="A114" s="15"/>
      <c r="B114" s="15"/>
      <c r="C114" s="15"/>
      <c r="D114" s="15"/>
      <c r="E114" s="15"/>
    </row>
    <row r="115" spans="1:5" x14ac:dyDescent="0.4">
      <c r="A115" s="15"/>
      <c r="B115" s="15"/>
      <c r="C115" s="15"/>
      <c r="D115" s="15"/>
      <c r="E115" s="15"/>
    </row>
    <row r="116" spans="1:5" x14ac:dyDescent="0.4">
      <c r="A116" s="15"/>
      <c r="B116" s="15"/>
      <c r="C116" s="15"/>
      <c r="D116" s="15"/>
      <c r="E116" s="15"/>
    </row>
    <row r="117" spans="1:5" x14ac:dyDescent="0.4">
      <c r="A117" s="15"/>
      <c r="B117" s="15"/>
      <c r="C117" s="15"/>
      <c r="D117" s="15"/>
      <c r="E117" s="15"/>
    </row>
    <row r="118" spans="1:5" x14ac:dyDescent="0.4">
      <c r="A118" s="15"/>
      <c r="B118" s="15"/>
      <c r="C118" s="15"/>
      <c r="D118" s="15"/>
      <c r="E118" s="15"/>
    </row>
    <row r="119" spans="1:5" x14ac:dyDescent="0.4">
      <c r="A119" s="15"/>
      <c r="B119" s="15"/>
      <c r="C119" s="15"/>
      <c r="D119" s="15"/>
      <c r="E119" s="15"/>
    </row>
  </sheetData>
  <mergeCells count="2">
    <mergeCell ref="A1:C1"/>
    <mergeCell ref="A9:B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61496-FDE4-4BA2-9646-378CB6FAD11C}">
  <dimension ref="A1:U14"/>
  <sheetViews>
    <sheetView tabSelected="1" topLeftCell="E8" zoomScale="55" zoomScaleNormal="55" workbookViewId="0">
      <selection activeCell="O8" sqref="O8"/>
    </sheetView>
  </sheetViews>
  <sheetFormatPr defaultRowHeight="14.6" x14ac:dyDescent="0.4"/>
  <cols>
    <col min="3" max="3" width="20.84375" customWidth="1"/>
    <col min="4" max="4" width="18.84375" customWidth="1"/>
    <col min="5" max="5" width="35.69140625" customWidth="1"/>
    <col min="6" max="6" width="49.07421875" customWidth="1"/>
    <col min="7" max="7" width="12.69140625" customWidth="1"/>
    <col min="8" max="8" width="15.61328125" customWidth="1"/>
    <col min="9" max="9" width="20.69140625" customWidth="1"/>
    <col min="10" max="10" width="16.07421875" customWidth="1"/>
    <col min="11" max="11" width="14.07421875" customWidth="1"/>
    <col min="12" max="12" width="13.84375" customWidth="1"/>
    <col min="13" max="13" width="12.15234375" customWidth="1"/>
    <col min="14" max="14" width="14.3828125" customWidth="1"/>
    <col min="15" max="15" width="20.61328125" customWidth="1"/>
    <col min="16" max="16" width="20.23046875" customWidth="1"/>
    <col min="17" max="17" width="31.921875" customWidth="1"/>
    <col min="18" max="19" width="19.53515625" customWidth="1"/>
    <col min="20" max="20" width="31.61328125" customWidth="1"/>
    <col min="21" max="21" width="24.921875" customWidth="1"/>
  </cols>
  <sheetData>
    <row r="1" spans="1:21" s="5" customFormat="1" ht="47.6" x14ac:dyDescent="0.4">
      <c r="A1" s="1"/>
      <c r="B1" s="1"/>
      <c r="C1" s="1" t="s">
        <v>0</v>
      </c>
      <c r="D1" s="1" t="s">
        <v>1</v>
      </c>
      <c r="E1" s="1" t="s">
        <v>2</v>
      </c>
      <c r="F1" s="1" t="s">
        <v>3</v>
      </c>
      <c r="G1" s="1" t="s">
        <v>79</v>
      </c>
      <c r="H1" s="1" t="s">
        <v>80</v>
      </c>
      <c r="I1" s="3" t="s">
        <v>81</v>
      </c>
      <c r="J1" s="1" t="s">
        <v>82</v>
      </c>
      <c r="K1" s="1" t="s">
        <v>83</v>
      </c>
      <c r="L1" s="1" t="s">
        <v>84</v>
      </c>
      <c r="M1" s="1" t="s">
        <v>85</v>
      </c>
      <c r="N1" s="11" t="s">
        <v>86</v>
      </c>
      <c r="O1" s="11" t="s">
        <v>7</v>
      </c>
      <c r="P1" s="11" t="s">
        <v>87</v>
      </c>
      <c r="Q1" s="11" t="s">
        <v>88</v>
      </c>
      <c r="R1" s="11" t="s">
        <v>89</v>
      </c>
      <c r="S1" s="11" t="s">
        <v>90</v>
      </c>
      <c r="T1" s="1" t="s">
        <v>8</v>
      </c>
      <c r="U1" s="4"/>
    </row>
    <row r="2" spans="1:21" s="10" customFormat="1" ht="208.5" customHeight="1" x14ac:dyDescent="0.4">
      <c r="A2" s="24" t="s">
        <v>9</v>
      </c>
      <c r="B2" s="24" t="s">
        <v>10</v>
      </c>
      <c r="C2" s="24" t="s">
        <v>11</v>
      </c>
      <c r="D2" s="24" t="s">
        <v>12</v>
      </c>
      <c r="E2" s="24" t="s">
        <v>13</v>
      </c>
      <c r="F2" s="24" t="s">
        <v>14</v>
      </c>
      <c r="G2" s="24" t="s">
        <v>91</v>
      </c>
      <c r="H2" s="24" t="s">
        <v>92</v>
      </c>
      <c r="I2" s="8" t="s">
        <v>93</v>
      </c>
      <c r="J2" s="25" t="s">
        <v>94</v>
      </c>
      <c r="K2" s="25" t="s">
        <v>94</v>
      </c>
      <c r="L2" s="25" t="s">
        <v>94</v>
      </c>
      <c r="M2" s="25" t="s">
        <v>94</v>
      </c>
      <c r="N2" s="26" t="s">
        <v>95</v>
      </c>
      <c r="O2" s="26" t="s">
        <v>16</v>
      </c>
      <c r="P2" s="26" t="s">
        <v>96</v>
      </c>
      <c r="Q2" s="26" t="s">
        <v>97</v>
      </c>
      <c r="R2" s="26" t="s">
        <v>98</v>
      </c>
      <c r="S2" s="26" t="s">
        <v>99</v>
      </c>
      <c r="T2" s="24" t="s">
        <v>17</v>
      </c>
      <c r="U2" s="24" t="s">
        <v>18</v>
      </c>
    </row>
    <row r="3" spans="1:21" s="14" customFormat="1" ht="339" customHeight="1" x14ac:dyDescent="0.4">
      <c r="A3" s="61">
        <v>1</v>
      </c>
      <c r="B3" s="56" t="s">
        <v>100</v>
      </c>
      <c r="C3" s="56" t="s">
        <v>101</v>
      </c>
      <c r="D3" s="56" t="s">
        <v>102</v>
      </c>
      <c r="E3" s="57" t="s">
        <v>103</v>
      </c>
      <c r="F3" s="56" t="s">
        <v>104</v>
      </c>
      <c r="G3" s="56" t="s">
        <v>105</v>
      </c>
      <c r="H3" s="56" t="s">
        <v>106</v>
      </c>
      <c r="I3" s="62">
        <v>1040000</v>
      </c>
      <c r="J3" s="63">
        <f>249552.5+249552.5</f>
        <v>499105</v>
      </c>
      <c r="K3" s="63">
        <v>249552.5</v>
      </c>
      <c r="L3" s="64"/>
      <c r="M3" s="64"/>
      <c r="N3" s="64">
        <f>+J3+K3+L3+M3</f>
        <v>748657.5</v>
      </c>
      <c r="O3" s="61" t="s">
        <v>23</v>
      </c>
      <c r="P3" s="65" t="s">
        <v>175</v>
      </c>
      <c r="Q3" s="65" t="s">
        <v>176</v>
      </c>
      <c r="R3" s="61" t="s">
        <v>201</v>
      </c>
      <c r="S3" s="61"/>
      <c r="T3" s="65" t="s">
        <v>177</v>
      </c>
      <c r="U3" s="65" t="s">
        <v>202</v>
      </c>
    </row>
    <row r="4" spans="1:21" s="14" customFormat="1" ht="145" customHeight="1" x14ac:dyDescent="0.4">
      <c r="A4" s="61">
        <v>2</v>
      </c>
      <c r="B4" s="56" t="s">
        <v>100</v>
      </c>
      <c r="C4" s="56" t="s">
        <v>107</v>
      </c>
      <c r="D4" s="56" t="s">
        <v>102</v>
      </c>
      <c r="E4" s="57" t="s">
        <v>108</v>
      </c>
      <c r="F4" s="56" t="s">
        <v>109</v>
      </c>
      <c r="G4" s="56" t="s">
        <v>110</v>
      </c>
      <c r="H4" s="56" t="s">
        <v>110</v>
      </c>
      <c r="I4" s="62">
        <v>1025116</v>
      </c>
      <c r="J4" s="64">
        <f>20000+7000+70000+560058</f>
        <v>657058</v>
      </c>
      <c r="K4" s="64">
        <f>20000+30000</f>
        <v>50000</v>
      </c>
      <c r="L4" s="64"/>
      <c r="M4" s="64"/>
      <c r="N4" s="64">
        <f t="shared" ref="N4:N14" si="0">+J4+K4+L4+M4</f>
        <v>707058</v>
      </c>
      <c r="O4" s="61" t="s">
        <v>23</v>
      </c>
      <c r="P4" s="65" t="s">
        <v>178</v>
      </c>
      <c r="Q4" s="61" t="s">
        <v>179</v>
      </c>
      <c r="R4" s="61" t="s">
        <v>201</v>
      </c>
      <c r="S4" s="61"/>
      <c r="T4" s="66" t="s">
        <v>180</v>
      </c>
      <c r="U4" s="65" t="s">
        <v>202</v>
      </c>
    </row>
    <row r="5" spans="1:21" s="14" customFormat="1" ht="214" customHeight="1" x14ac:dyDescent="0.4">
      <c r="A5" s="61">
        <v>3</v>
      </c>
      <c r="B5" s="56" t="s">
        <v>100</v>
      </c>
      <c r="C5" s="56" t="s">
        <v>107</v>
      </c>
      <c r="D5" s="56" t="s">
        <v>102</v>
      </c>
      <c r="E5" s="57" t="s">
        <v>166</v>
      </c>
      <c r="F5" s="56" t="s">
        <v>109</v>
      </c>
      <c r="G5" s="56">
        <v>2024</v>
      </c>
      <c r="H5" s="56" t="s">
        <v>111</v>
      </c>
      <c r="I5" s="62">
        <v>43969</v>
      </c>
      <c r="J5" s="64">
        <f>43870+23590.5</f>
        <v>67460.5</v>
      </c>
      <c r="K5" s="64">
        <v>23590.5</v>
      </c>
      <c r="L5" s="64"/>
      <c r="M5" s="64"/>
      <c r="N5" s="64">
        <f t="shared" si="0"/>
        <v>91051</v>
      </c>
      <c r="O5" s="61" t="s">
        <v>23</v>
      </c>
      <c r="P5" s="61" t="s">
        <v>181</v>
      </c>
      <c r="Q5" s="65" t="s">
        <v>182</v>
      </c>
      <c r="R5" s="61" t="s">
        <v>183</v>
      </c>
      <c r="S5" s="65" t="s">
        <v>184</v>
      </c>
      <c r="T5" s="65" t="s">
        <v>185</v>
      </c>
      <c r="U5" s="65" t="s">
        <v>202</v>
      </c>
    </row>
    <row r="6" spans="1:21" s="14" customFormat="1" ht="243.55" customHeight="1" x14ac:dyDescent="0.4">
      <c r="A6" s="67">
        <v>4</v>
      </c>
      <c r="B6" s="58"/>
      <c r="C6" s="58" t="s">
        <v>107</v>
      </c>
      <c r="D6" s="58" t="s">
        <v>102</v>
      </c>
      <c r="E6" s="59" t="s">
        <v>208</v>
      </c>
      <c r="F6" s="58" t="s">
        <v>163</v>
      </c>
      <c r="G6" s="58" t="s">
        <v>162</v>
      </c>
      <c r="H6" s="58" t="s">
        <v>106</v>
      </c>
      <c r="I6" s="68"/>
      <c r="J6" s="69">
        <v>500000</v>
      </c>
      <c r="K6" s="72">
        <v>1000000</v>
      </c>
      <c r="L6" s="69">
        <v>1000000</v>
      </c>
      <c r="M6" s="69">
        <v>1000000</v>
      </c>
      <c r="N6" s="69">
        <f t="shared" si="0"/>
        <v>3500000</v>
      </c>
      <c r="O6" s="67" t="s">
        <v>23</v>
      </c>
      <c r="P6" s="70" t="s">
        <v>175</v>
      </c>
      <c r="Q6" s="67" t="s">
        <v>186</v>
      </c>
      <c r="R6" s="67" t="s">
        <v>201</v>
      </c>
      <c r="S6" s="67"/>
      <c r="T6" s="70" t="s">
        <v>187</v>
      </c>
      <c r="U6" s="70" t="s">
        <v>202</v>
      </c>
    </row>
    <row r="7" spans="1:21" s="14" customFormat="1" ht="243.55" customHeight="1" x14ac:dyDescent="0.4">
      <c r="A7" s="67">
        <v>5</v>
      </c>
      <c r="B7" s="58" t="s">
        <v>165</v>
      </c>
      <c r="C7" s="58" t="s">
        <v>107</v>
      </c>
      <c r="D7" s="58" t="s">
        <v>102</v>
      </c>
      <c r="E7" s="59" t="s">
        <v>209</v>
      </c>
      <c r="F7" s="58" t="s">
        <v>167</v>
      </c>
      <c r="G7" s="58" t="s">
        <v>162</v>
      </c>
      <c r="H7" s="58" t="s">
        <v>164</v>
      </c>
      <c r="I7" s="68"/>
      <c r="J7" s="69">
        <v>100000</v>
      </c>
      <c r="K7" s="69">
        <v>100000</v>
      </c>
      <c r="L7" s="69">
        <v>100000</v>
      </c>
      <c r="M7" s="69">
        <v>100000</v>
      </c>
      <c r="N7" s="69">
        <f t="shared" si="0"/>
        <v>400000</v>
      </c>
      <c r="O7" s="67" t="s">
        <v>23</v>
      </c>
      <c r="P7" s="67" t="s">
        <v>181</v>
      </c>
      <c r="Q7" s="67" t="s">
        <v>186</v>
      </c>
      <c r="R7" s="67" t="s">
        <v>201</v>
      </c>
      <c r="S7" s="67"/>
      <c r="T7" s="70" t="s">
        <v>187</v>
      </c>
      <c r="U7" s="70" t="s">
        <v>202</v>
      </c>
    </row>
    <row r="8" spans="1:21" s="14" customFormat="1" ht="212.5" customHeight="1" x14ac:dyDescent="0.4">
      <c r="A8" s="61">
        <v>6</v>
      </c>
      <c r="B8" s="56" t="s">
        <v>100</v>
      </c>
      <c r="C8" s="56" t="s">
        <v>101</v>
      </c>
      <c r="D8" s="56" t="s">
        <v>20</v>
      </c>
      <c r="E8" s="57" t="s">
        <v>21</v>
      </c>
      <c r="F8" s="56" t="s">
        <v>112</v>
      </c>
      <c r="G8" s="56" t="s">
        <v>110</v>
      </c>
      <c r="H8" s="56" t="s">
        <v>110</v>
      </c>
      <c r="I8" s="62">
        <f>80055172+5679421</f>
        <v>85734593</v>
      </c>
      <c r="J8" s="64">
        <f>95047599.4891-499105+3440525-724519</f>
        <v>97264500.489099994</v>
      </c>
      <c r="K8" s="64">
        <f>95068232.489-249553+2591848-73591</f>
        <v>97336936.488999993</v>
      </c>
      <c r="L8" s="64">
        <f>108489052.4891+2591848</f>
        <v>111080900.48909999</v>
      </c>
      <c r="M8" s="64">
        <f>92109746+2136848</f>
        <v>94246594</v>
      </c>
      <c r="N8" s="64">
        <f t="shared" si="0"/>
        <v>399928931.46719998</v>
      </c>
      <c r="O8" s="65" t="s">
        <v>174</v>
      </c>
      <c r="P8" s="65" t="s">
        <v>191</v>
      </c>
      <c r="Q8" s="65" t="s">
        <v>189</v>
      </c>
      <c r="R8" s="61" t="s">
        <v>201</v>
      </c>
      <c r="S8" s="61"/>
      <c r="T8" s="65" t="s">
        <v>188</v>
      </c>
      <c r="U8" s="61" t="s">
        <v>137</v>
      </c>
    </row>
    <row r="9" spans="1:21" s="14" customFormat="1" ht="171" customHeight="1" x14ac:dyDescent="0.4">
      <c r="A9" s="61">
        <v>7</v>
      </c>
      <c r="B9" s="56" t="s">
        <v>100</v>
      </c>
      <c r="C9" s="56" t="s">
        <v>101</v>
      </c>
      <c r="D9" s="56" t="s">
        <v>20</v>
      </c>
      <c r="E9" s="57" t="s">
        <v>113</v>
      </c>
      <c r="F9" s="56" t="s">
        <v>114</v>
      </c>
      <c r="G9" s="56">
        <v>2023</v>
      </c>
      <c r="H9" s="56">
        <v>2029</v>
      </c>
      <c r="I9" s="62">
        <f>19390000+1048000</f>
        <v>20438000</v>
      </c>
      <c r="J9" s="64">
        <v>21933000</v>
      </c>
      <c r="K9" s="64">
        <v>8466763</v>
      </c>
      <c r="L9" s="64">
        <v>0</v>
      </c>
      <c r="M9" s="64">
        <v>0</v>
      </c>
      <c r="N9" s="64">
        <f t="shared" si="0"/>
        <v>30399763</v>
      </c>
      <c r="O9" s="61" t="s">
        <v>23</v>
      </c>
      <c r="P9" s="65" t="s">
        <v>192</v>
      </c>
      <c r="Q9" s="61" t="s">
        <v>100</v>
      </c>
      <c r="R9" s="61" t="s">
        <v>201</v>
      </c>
      <c r="S9" s="61"/>
      <c r="T9" s="65" t="s">
        <v>188</v>
      </c>
      <c r="U9" s="61" t="s">
        <v>171</v>
      </c>
    </row>
    <row r="10" spans="1:21" s="42" customFormat="1" ht="160.30000000000001" x14ac:dyDescent="0.4">
      <c r="A10" s="61">
        <v>8</v>
      </c>
      <c r="B10" s="56" t="s">
        <v>100</v>
      </c>
      <c r="C10" s="56" t="s">
        <v>115</v>
      </c>
      <c r="D10" s="56" t="s">
        <v>116</v>
      </c>
      <c r="E10" s="57" t="s">
        <v>117</v>
      </c>
      <c r="F10" s="56" t="s">
        <v>118</v>
      </c>
      <c r="G10" s="56" t="s">
        <v>110</v>
      </c>
      <c r="H10" s="56" t="s">
        <v>110</v>
      </c>
      <c r="I10" s="62">
        <v>5603934</v>
      </c>
      <c r="J10" s="64">
        <v>5498254</v>
      </c>
      <c r="K10" s="64">
        <v>0</v>
      </c>
      <c r="L10" s="64">
        <v>0</v>
      </c>
      <c r="M10" s="64">
        <v>0</v>
      </c>
      <c r="N10" s="64">
        <f t="shared" si="0"/>
        <v>5498254</v>
      </c>
      <c r="O10" s="65" t="s">
        <v>174</v>
      </c>
      <c r="P10" s="65" t="s">
        <v>193</v>
      </c>
      <c r="Q10" s="65" t="s">
        <v>194</v>
      </c>
      <c r="R10" s="61" t="s">
        <v>201</v>
      </c>
      <c r="S10" s="61"/>
      <c r="T10" s="65" t="s">
        <v>188</v>
      </c>
      <c r="U10" s="61" t="s">
        <v>137</v>
      </c>
    </row>
    <row r="11" spans="1:21" s="42" customFormat="1" ht="113.5" customHeight="1" x14ac:dyDescent="0.4">
      <c r="A11" s="61">
        <v>9</v>
      </c>
      <c r="B11" s="56" t="s">
        <v>100</v>
      </c>
      <c r="C11" s="56" t="s">
        <v>119</v>
      </c>
      <c r="D11" s="56" t="s">
        <v>120</v>
      </c>
      <c r="E11" s="57" t="s">
        <v>121</v>
      </c>
      <c r="F11" s="56" t="s">
        <v>122</v>
      </c>
      <c r="G11" s="56">
        <v>2023</v>
      </c>
      <c r="H11" s="56">
        <v>2029</v>
      </c>
      <c r="I11" s="62">
        <v>600000</v>
      </c>
      <c r="J11" s="64">
        <v>700000</v>
      </c>
      <c r="K11" s="64">
        <v>700000</v>
      </c>
      <c r="L11" s="64">
        <v>100000</v>
      </c>
      <c r="M11" s="64">
        <v>0</v>
      </c>
      <c r="N11" s="64">
        <f t="shared" si="0"/>
        <v>1500000</v>
      </c>
      <c r="O11" s="61" t="s">
        <v>23</v>
      </c>
      <c r="P11" s="65" t="s">
        <v>196</v>
      </c>
      <c r="Q11" s="65" t="s">
        <v>195</v>
      </c>
      <c r="R11" s="61" t="s">
        <v>201</v>
      </c>
      <c r="S11" s="61"/>
      <c r="T11" s="65" t="s">
        <v>188</v>
      </c>
      <c r="U11" s="61" t="s">
        <v>137</v>
      </c>
    </row>
    <row r="12" spans="1:21" ht="142.75" x14ac:dyDescent="0.4">
      <c r="A12" s="61">
        <v>10</v>
      </c>
      <c r="B12" s="56" t="s">
        <v>100</v>
      </c>
      <c r="C12" s="56" t="s">
        <v>101</v>
      </c>
      <c r="D12" s="56" t="s">
        <v>123</v>
      </c>
      <c r="E12" s="57" t="s">
        <v>124</v>
      </c>
      <c r="F12" s="56" t="s">
        <v>125</v>
      </c>
      <c r="G12" s="56" t="s">
        <v>126</v>
      </c>
      <c r="H12" s="56">
        <v>2029</v>
      </c>
      <c r="I12" s="71">
        <f>9500000+11042367+765000</f>
        <v>21307367</v>
      </c>
      <c r="J12" s="64">
        <f>16109230.6416+4800000</f>
        <v>20909230.641599998</v>
      </c>
      <c r="K12" s="64">
        <v>19544317.125100002</v>
      </c>
      <c r="L12" s="64">
        <v>24401515.069499999</v>
      </c>
      <c r="M12" s="64">
        <v>4952095.0020000003</v>
      </c>
      <c r="N12" s="64">
        <f t="shared" si="0"/>
        <v>69807157.838200003</v>
      </c>
      <c r="O12" s="65" t="s">
        <v>174</v>
      </c>
      <c r="P12" s="65" t="s">
        <v>197</v>
      </c>
      <c r="Q12" s="65" t="s">
        <v>189</v>
      </c>
      <c r="R12" s="61" t="s">
        <v>201</v>
      </c>
      <c r="S12" s="61"/>
      <c r="T12" s="65" t="s">
        <v>188</v>
      </c>
      <c r="U12" s="65" t="s">
        <v>203</v>
      </c>
    </row>
    <row r="13" spans="1:21" ht="156" customHeight="1" x14ac:dyDescent="0.4">
      <c r="A13" s="61">
        <v>11</v>
      </c>
      <c r="B13" s="56" t="s">
        <v>100</v>
      </c>
      <c r="C13" s="56" t="s">
        <v>127</v>
      </c>
      <c r="D13" s="56" t="s">
        <v>128</v>
      </c>
      <c r="E13" s="57" t="s">
        <v>129</v>
      </c>
      <c r="F13" s="56" t="s">
        <v>130</v>
      </c>
      <c r="G13" s="56">
        <v>2025</v>
      </c>
      <c r="H13" s="56">
        <v>2033</v>
      </c>
      <c r="I13" s="62">
        <v>25000</v>
      </c>
      <c r="J13" s="62">
        <v>25000</v>
      </c>
      <c r="K13" s="62">
        <v>25000</v>
      </c>
      <c r="L13" s="62">
        <v>25000</v>
      </c>
      <c r="M13" s="62">
        <v>25000</v>
      </c>
      <c r="N13" s="64">
        <f t="shared" si="0"/>
        <v>100000</v>
      </c>
      <c r="O13" s="61" t="s">
        <v>23</v>
      </c>
      <c r="P13" s="60" t="s">
        <v>198</v>
      </c>
      <c r="Q13" s="61" t="s">
        <v>200</v>
      </c>
      <c r="R13" s="61" t="s">
        <v>183</v>
      </c>
      <c r="S13" s="65" t="s">
        <v>199</v>
      </c>
      <c r="T13" s="65" t="s">
        <v>190</v>
      </c>
      <c r="U13" s="60" t="s">
        <v>204</v>
      </c>
    </row>
    <row r="14" spans="1:21" ht="206.15" x14ac:dyDescent="0.4">
      <c r="A14" s="61">
        <v>12</v>
      </c>
      <c r="B14" s="56" t="s">
        <v>100</v>
      </c>
      <c r="C14" s="56" t="s">
        <v>131</v>
      </c>
      <c r="D14" s="56" t="s">
        <v>132</v>
      </c>
      <c r="E14" s="57" t="s">
        <v>133</v>
      </c>
      <c r="F14" s="56" t="s">
        <v>134</v>
      </c>
      <c r="G14" s="56">
        <v>2026</v>
      </c>
      <c r="H14" s="56">
        <v>2029</v>
      </c>
      <c r="I14" s="62"/>
      <c r="J14" s="64"/>
      <c r="K14" s="64">
        <v>200000</v>
      </c>
      <c r="L14" s="64">
        <v>200000</v>
      </c>
      <c r="M14" s="64">
        <v>200000</v>
      </c>
      <c r="N14" s="64">
        <f t="shared" si="0"/>
        <v>600000</v>
      </c>
      <c r="O14" s="61" t="s">
        <v>26</v>
      </c>
      <c r="P14" s="61"/>
      <c r="Q14" s="61" t="s">
        <v>100</v>
      </c>
      <c r="R14" s="61" t="s">
        <v>201</v>
      </c>
      <c r="S14" s="61"/>
      <c r="T14" s="65" t="s">
        <v>187</v>
      </c>
      <c r="U14" s="65" t="s">
        <v>205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A9530149E6D647995539E7A0B89E3B" ma:contentTypeVersion="17" ma:contentTypeDescription="Create a new document." ma:contentTypeScope="" ma:versionID="08f23000f42460809633dd077a19e421">
  <xsd:schema xmlns:xsd="http://www.w3.org/2001/XMLSchema" xmlns:xs="http://www.w3.org/2001/XMLSchema" xmlns:p="http://schemas.microsoft.com/office/2006/metadata/properties" xmlns:ns2="90f65bec-117b-4ec2-83b8-dbdf58b29f23" xmlns:ns3="9b483750-598d-46a0-877d-052f8f804d23" targetNamespace="http://schemas.microsoft.com/office/2006/metadata/properties" ma:root="true" ma:fieldsID="b143e31a665b64ffc9ff01333238aede" ns2:_="" ns3:_="">
    <xsd:import namespace="90f65bec-117b-4ec2-83b8-dbdf58b29f23"/>
    <xsd:import namespace="9b483750-598d-46a0-877d-052f8f804d2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element ref="ns2:Kommentaar" minOccurs="0"/>
                <xsd:element ref="ns2:Saatj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f65bec-117b-4ec2-83b8-dbdf58b29f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Kommentaar" ma:index="22" nillable="true" ma:displayName="Kommentaar" ma:format="Dropdown" ma:internalName="Kommentaar">
      <xsd:simpleType>
        <xsd:restriction base="dms:Note">
          <xsd:maxLength value="255"/>
        </xsd:restriction>
      </xsd:simpleType>
    </xsd:element>
    <xsd:element name="Saatja" ma:index="23" nillable="true" ma:displayName="Saatja" ma:format="Dropdown" ma:internalName="Saatja">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83750-598d-46a0-877d-052f8f804d2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4a8002c-a323-400f-914b-e14a16ae7c42}" ma:internalName="TaxCatchAll" ma:showField="CatchAllData" ma:web="9b483750-598d-46a0-877d-052f8f804d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f65bec-117b-4ec2-83b8-dbdf58b29f23">
      <Terms xmlns="http://schemas.microsoft.com/office/infopath/2007/PartnerControls"/>
    </lcf76f155ced4ddcb4097134ff3c332f>
    <TaxCatchAll xmlns="9b483750-598d-46a0-877d-052f8f804d23" xsi:nil="true"/>
    <Kommentaar xmlns="90f65bec-117b-4ec2-83b8-dbdf58b29f23" xsi:nil="true"/>
    <Saatja xmlns="90f65bec-117b-4ec2-83b8-dbdf58b29f2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52FB38-3759-46A1-8629-F750776B8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f65bec-117b-4ec2-83b8-dbdf58b29f23"/>
    <ds:schemaRef ds:uri="9b483750-598d-46a0-877d-052f8f804d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93A9FE-4404-4DF9-B568-668887677CCB}">
  <ds:schemaRefs>
    <ds:schemaRef ds:uri="http://schemas.microsoft.com/office/2006/documentManagement/types"/>
    <ds:schemaRef ds:uri="9b483750-598d-46a0-877d-052f8f804d23"/>
    <ds:schemaRef ds:uri="90f65bec-117b-4ec2-83b8-dbdf58b29f23"/>
    <ds:schemaRef ds:uri="http://purl.org/dc/dcmitype/"/>
    <ds:schemaRef ds:uri="http://purl.org/dc/elements/1.1/"/>
    <ds:schemaRef ds:uri="http://purl.org/dc/term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0BA9E412-4476-4D4A-997A-83F6B0CB0E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3</vt:i4>
      </vt:variant>
    </vt:vector>
  </HeadingPairs>
  <TitlesOfParts>
    <vt:vector size="3" baseType="lpstr">
      <vt:lpstr>TA-kulud 2025 </vt:lpstr>
      <vt:lpstr>SELGITUSED</vt:lpstr>
      <vt:lpstr>TA-tegevuskava 2027-2030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Indrek Ots - HTM</dc:creator>
  <cp:keywords/>
  <dc:description/>
  <cp:lastModifiedBy>Helena Siemann - MKM</cp:lastModifiedBy>
  <cp:revision/>
  <dcterms:created xsi:type="dcterms:W3CDTF">2026-03-26T09:11:02Z</dcterms:created>
  <dcterms:modified xsi:type="dcterms:W3CDTF">2026-06-01T09:21:18Z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2026-03-26T09:22:43Z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45ae45b0-707e-4e62-91ce-2e9e656b491c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0x010100A8A9530149E6D647995539E7A0B89E3B</vt:lpwstr>
  </property>
  <property fmtid="{D5CDD505-2E9C-101B-9397-08002B2CF9AE}" pid="11" name="MediaServiceImageTags">
    <vt:lpwstr/>
  </property>
</Properties>
</file>